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2000" windowHeight="6255" activeTab="0"/>
  </bookViews>
  <sheets>
    <sheet name="Master" sheetId="1" r:id="rId1"/>
  </sheets>
  <definedNames>
    <definedName name="\L">'Master'!$AF$261:$AF$261</definedName>
    <definedName name="CO">'Master'!$B$236:$J$248</definedName>
    <definedName name="HIDECO">'Master'!$H$205:$I$227</definedName>
    <definedName name="_xlnm.Print_Area" localSheetId="0">'Master'!$A$1:$K$314</definedName>
  </definedNames>
  <calcPr fullCalcOnLoad="1"/>
</workbook>
</file>

<file path=xl/sharedStrings.xml><?xml version="1.0" encoding="utf-8"?>
<sst xmlns="http://schemas.openxmlformats.org/spreadsheetml/2006/main" count="239" uniqueCount="131">
  <si>
    <t xml:space="preserve">             INVENTORY OF</t>
  </si>
  <si>
    <t>Invoiced</t>
  </si>
  <si>
    <t>Material</t>
  </si>
  <si>
    <t>Cost</t>
  </si>
  <si>
    <t>Item</t>
  </si>
  <si>
    <t>Unit</t>
  </si>
  <si>
    <t>Quantity</t>
  </si>
  <si>
    <t>On Hand</t>
  </si>
  <si>
    <t>Per Unit</t>
  </si>
  <si>
    <t>Total</t>
  </si>
  <si>
    <t>TOTAL MATERIALS ON-SITE</t>
  </si>
  <si>
    <t>Contractor</t>
  </si>
  <si>
    <t>Date</t>
  </si>
  <si>
    <t xml:space="preserve">Project: </t>
  </si>
  <si>
    <t>Change Order(s) Approved:</t>
  </si>
  <si>
    <t>Total Contract Amount:</t>
  </si>
  <si>
    <t xml:space="preserve">Payable To: </t>
  </si>
  <si>
    <t xml:space="preserve">                      </t>
  </si>
  <si>
    <t>Certification is hereby made that this estimate is true and correct and eligible for payment</t>
  </si>
  <si>
    <t xml:space="preserve">Contractor: </t>
  </si>
  <si>
    <t>Amount</t>
  </si>
  <si>
    <t>Original</t>
  </si>
  <si>
    <t>Completed</t>
  </si>
  <si>
    <t>Dollar</t>
  </si>
  <si>
    <t>No.</t>
  </si>
  <si>
    <t>Description</t>
  </si>
  <si>
    <t>Price</t>
  </si>
  <si>
    <t>This Period</t>
  </si>
  <si>
    <t>To Date</t>
  </si>
  <si>
    <t>Change Orders Approved</t>
  </si>
  <si>
    <t>Change Orders Completed</t>
  </si>
  <si>
    <t>EA</t>
  </si>
  <si>
    <t>Mobilization</t>
  </si>
  <si>
    <t>LS</t>
  </si>
  <si>
    <t>San Sew Trench Protection</t>
  </si>
  <si>
    <t>San Sew(MH Compl)</t>
  </si>
  <si>
    <t>San Sew(Select Bedding)</t>
  </si>
  <si>
    <t>San Sew(Concrete  Encasement)</t>
  </si>
  <si>
    <t>San Sew(Conrete Cradles)</t>
  </si>
  <si>
    <t>San Sew(Cut &amp; Restore Pavement)</t>
  </si>
  <si>
    <t>Sanitary Sew Lift Sta. (A)</t>
  </si>
  <si>
    <t>Sanitary Sew Lift Sta. (B)</t>
  </si>
  <si>
    <t>Adjust Exist Valve Box</t>
  </si>
  <si>
    <t>Cut &amp; Replace Asph Pavement</t>
  </si>
  <si>
    <t>Trench Excavation Prtctn</t>
  </si>
  <si>
    <t>Project Title</t>
  </si>
  <si>
    <t xml:space="preserve">Contractor:  </t>
  </si>
  <si>
    <t>ft</t>
  </si>
  <si>
    <t>San Sew (8 in)</t>
  </si>
  <si>
    <t>San Sew(12 in)</t>
  </si>
  <si>
    <t>cyd</t>
  </si>
  <si>
    <t>San Sew(6 in) (Lateral Pipe)</t>
  </si>
  <si>
    <t>San  Sew(4 in) (Force Main)</t>
  </si>
  <si>
    <t>syd</t>
  </si>
  <si>
    <t xml:space="preserve"> </t>
  </si>
  <si>
    <t>8 in PVC Wtr Main</t>
  </si>
  <si>
    <t>8 in Gate Valve &amp; Box</t>
  </si>
  <si>
    <t>6 in  Tie-in</t>
  </si>
  <si>
    <t>8 in Tie-in</t>
  </si>
  <si>
    <t>Std. FH w/6 in Valve &amp; Box</t>
  </si>
  <si>
    <t>2 in (Temporary Blow-Off)</t>
  </si>
  <si>
    <t>2 in (Permanent Blow-off)</t>
  </si>
  <si>
    <t>8" PVC Water Pipe</t>
  </si>
  <si>
    <t>SAMPLE</t>
  </si>
  <si>
    <t>Add Extra Work</t>
  </si>
  <si>
    <t>TOTAL CHANGE ORDERS</t>
  </si>
  <si>
    <t>SAN ANTONIO WATER SYSTEM</t>
  </si>
  <si>
    <t>PROJECT CONSTRUCTION PROGRAM</t>
  </si>
  <si>
    <t xml:space="preserve">             Materials Stored on Site:</t>
  </si>
  <si>
    <t xml:space="preserve">             Total Value of Work To Date:</t>
  </si>
  <si>
    <t xml:space="preserve">             Less 5% Retained:</t>
  </si>
  <si>
    <t xml:space="preserve">             Less Previous Payment(s):</t>
  </si>
  <si>
    <t>(CONTINUATION SHEET)</t>
  </si>
  <si>
    <t>Original Water Contract Amount:</t>
  </si>
  <si>
    <t>Original Sewer Contract Amount:</t>
  </si>
  <si>
    <t>Change Order Percentage</t>
  </si>
  <si>
    <t xml:space="preserve">             Amount Due This Period:</t>
  </si>
  <si>
    <t>Manager, Contract Administration</t>
  </si>
  <si>
    <t>Area Supervisor / Inspection Engineer</t>
  </si>
  <si>
    <t>Design Engineer:</t>
  </si>
  <si>
    <t xml:space="preserve">           ATTACHMENT TO</t>
  </si>
  <si>
    <t xml:space="preserve">  </t>
  </si>
  <si>
    <t>Sewer</t>
  </si>
  <si>
    <t>Total Water Change Orders</t>
  </si>
  <si>
    <t>Total Sewer Change Orders</t>
  </si>
  <si>
    <t xml:space="preserve">             Change Orders Completed:</t>
  </si>
  <si>
    <t>Construction Inspector / Observer</t>
  </si>
  <si>
    <t>Project #:</t>
  </si>
  <si>
    <t>Project #s:</t>
  </si>
  <si>
    <t>Total Amount</t>
  </si>
  <si>
    <t>Bid</t>
  </si>
  <si>
    <t xml:space="preserve">             Total Water Work Completed to Date on Original Bids:</t>
  </si>
  <si>
    <t xml:space="preserve">             Total Sewer Work Completed to Date on Original Bids: </t>
  </si>
  <si>
    <t>NA</t>
  </si>
  <si>
    <t>SAWS payment period is NLT 30 days after invoice receipt at Construction Inspection office to date of check or electronic funds transfer.</t>
  </si>
  <si>
    <t>Add More Work</t>
  </si>
  <si>
    <t>Add Lots More Work</t>
  </si>
  <si>
    <t>8" Sewer Pipe</t>
  </si>
  <si>
    <t>12" Sewer Pipe</t>
  </si>
  <si>
    <t>Water</t>
  </si>
  <si>
    <t xml:space="preserve">     To Date</t>
  </si>
  <si>
    <t>Director, Major Projects</t>
  </si>
  <si>
    <t>(If monthly invoice over $100,000)</t>
  </si>
  <si>
    <t>Note:  The information / data on these sheets are for example only.  The forms must be modified for each contract.</t>
  </si>
  <si>
    <t xml:space="preserve">CONSTRUCTION ESTIMATE CERTIFICATION FORM                                                              PAYMENT ESTIMATE No: </t>
  </si>
  <si>
    <t>Project Title (entered on page 1 only)</t>
  </si>
  <si>
    <t>00-0000 (Water) (entered on page 1 only)</t>
  </si>
  <si>
    <t>11-1111 (Sewer) (entered on page 1 only)</t>
  </si>
  <si>
    <t>Contractor Name (entered on page 1 only)</t>
  </si>
  <si>
    <t>Contractor Address (entered on page 1 only)</t>
  </si>
  <si>
    <t>Contractor City, State, Zip (entered on page 1 only)</t>
  </si>
  <si>
    <t>Name of Consultant or Engineer (entered on page 1 only)</t>
  </si>
  <si>
    <t>2 (entered on page 1 only)</t>
  </si>
  <si>
    <t>CONSTRUCTION ESTIMATE CERTIFICATION FORM                     PAYMENT ESTIMATE No:</t>
  </si>
  <si>
    <t>Date:</t>
  </si>
  <si>
    <t>For Period:</t>
  </si>
  <si>
    <t>to</t>
  </si>
  <si>
    <t>Note: Blue fields are contractor inputed / updated each month.</t>
  </si>
  <si>
    <t>NOTE:  If more than one page for Materials Stored On Site, Contractor and Inspector / Observer must review and sign each page.</t>
  </si>
  <si>
    <t>% Complete</t>
  </si>
  <si>
    <t>FOR SAWS INTERNAL USE</t>
  </si>
  <si>
    <t xml:space="preserve">        MATERIALS ON-SITE</t>
  </si>
  <si>
    <t xml:space="preserve">       PARTIAL PAYMENT NO.</t>
  </si>
  <si>
    <t>Project:</t>
  </si>
  <si>
    <t>Manager, Construction</t>
  </si>
  <si>
    <t>7.  Property Records (for capitalization)</t>
  </si>
  <si>
    <t>8. Accounts Payable (for accounting)</t>
  </si>
  <si>
    <t>9. Treasury (for payment)</t>
  </si>
  <si>
    <t>1A</t>
  </si>
  <si>
    <t>Design Consultant @ semi-final invoice only</t>
  </si>
  <si>
    <t>For routine invoices, consultant will be provided a copy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</si>
</sst>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  <numFmt numFmtId="171" formatCode="#,##0.00000000000"/>
    <numFmt numFmtId="172" formatCode="#,##0.0000000000"/>
    <numFmt numFmtId="173" formatCode="#,##0.000000000"/>
    <numFmt numFmtId="174" formatCode="#,##0.00000000"/>
    <numFmt numFmtId="175" formatCode="#,##0.0000000"/>
    <numFmt numFmtId="176" formatCode="#,##0.000000"/>
    <numFmt numFmtId="177" formatCode="#,##0.00000"/>
    <numFmt numFmtId="178" formatCode="#,##0.0000"/>
    <numFmt numFmtId="179" formatCode="#,##0.000"/>
  </numFmts>
  <fonts count="13">
    <font>
      <sz val="12"/>
      <color indexed="24"/>
      <name val="Arial"/>
      <family val="0"/>
    </font>
    <font>
      <sz val="14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66" fontId="4" fillId="0" borderId="3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166" fontId="4" fillId="0" borderId="0" xfId="17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0" fontId="4" fillId="0" borderId="0" xfId="23" applyFont="1" applyBorder="1" applyAlignment="1">
      <alignment/>
    </xf>
    <xf numFmtId="0" fontId="4" fillId="0" borderId="4" xfId="0" applyFont="1" applyBorder="1" applyAlignment="1">
      <alignment/>
    </xf>
    <xf numFmtId="166" fontId="4" fillId="0" borderId="4" xfId="17" applyFont="1" applyBorder="1" applyAlignment="1">
      <alignment/>
    </xf>
    <xf numFmtId="166" fontId="4" fillId="0" borderId="4" xfId="0" applyNumberFormat="1" applyFont="1" applyBorder="1" applyAlignment="1">
      <alignment/>
    </xf>
    <xf numFmtId="4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166" fontId="4" fillId="0" borderId="0" xfId="17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66" fontId="11" fillId="0" borderId="0" xfId="17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right"/>
    </xf>
    <xf numFmtId="0" fontId="11" fillId="0" borderId="3" xfId="0" applyFont="1" applyBorder="1" applyAlignment="1">
      <alignment/>
    </xf>
    <xf numFmtId="15" fontId="11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10" fontId="4" fillId="0" borderId="0" xfId="23" applyFont="1" applyAlignment="1">
      <alignment horizontal="center"/>
    </xf>
    <xf numFmtId="166" fontId="12" fillId="0" borderId="0" xfId="17" applyFont="1" applyAlignment="1">
      <alignment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4" fillId="0" borderId="0" xfId="17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09"/>
  <sheetViews>
    <sheetView showGridLines="0" tabSelected="1" view="pageBreakPreview" zoomScale="60" zoomScaleNormal="50" workbookViewId="0" topLeftCell="A45">
      <selection activeCell="K62" sqref="K62"/>
    </sheetView>
  </sheetViews>
  <sheetFormatPr defaultColWidth="8.88671875" defaultRowHeight="15"/>
  <cols>
    <col min="1" max="1" width="6.77734375" style="1" customWidth="1"/>
    <col min="2" max="2" width="14.3359375" style="1" customWidth="1"/>
    <col min="3" max="3" width="33.6640625" style="1" customWidth="1"/>
    <col min="4" max="4" width="4.10546875" style="1" customWidth="1"/>
    <col min="5" max="5" width="12.77734375" style="1" customWidth="1"/>
    <col min="6" max="6" width="11.6640625" style="1" customWidth="1"/>
    <col min="7" max="7" width="11.6640625" style="1" hidden="1" customWidth="1"/>
    <col min="8" max="9" width="13.6640625" style="1" customWidth="1"/>
    <col min="10" max="10" width="12.6640625" style="1" customWidth="1"/>
    <col min="11" max="11" width="6.77734375" style="1" customWidth="1"/>
    <col min="12" max="12" width="9.77734375" style="1" customWidth="1"/>
    <col min="13" max="13" width="8.6640625" style="1" customWidth="1"/>
    <col min="14" max="14" width="27.6640625" style="1" customWidth="1"/>
    <col min="15" max="15" width="6.6640625" style="1" customWidth="1"/>
    <col min="16" max="16" width="9.6640625" style="1" customWidth="1"/>
    <col min="17" max="17" width="11.6640625" style="1" customWidth="1"/>
    <col min="18" max="18" width="14.6640625" style="1" customWidth="1"/>
    <col min="19" max="19" width="1.66796875" style="1" customWidth="1"/>
    <col min="20" max="20" width="11.6640625" style="1" customWidth="1"/>
    <col min="21" max="21" width="14.6640625" style="1" customWidth="1"/>
    <col min="22" max="22" width="1.66796875" style="1" customWidth="1"/>
    <col min="23" max="23" width="11.6640625" style="1" customWidth="1"/>
    <col min="24" max="24" width="13.6640625" style="1" customWidth="1"/>
    <col min="25" max="25" width="1.66796875" style="1" customWidth="1"/>
    <col min="26" max="26" width="11.6640625" style="1" customWidth="1"/>
    <col min="27" max="27" width="13.6640625" style="1" customWidth="1"/>
    <col min="28" max="28" width="1.66796875" style="1" customWidth="1"/>
    <col min="29" max="29" width="11.6640625" style="1" customWidth="1"/>
    <col min="30" max="30" width="13.6640625" style="1" customWidth="1"/>
    <col min="31" max="31" width="1.66796875" style="1" customWidth="1"/>
    <col min="32" max="32" width="11.6640625" style="1" customWidth="1"/>
    <col min="33" max="33" width="13.6640625" style="1" customWidth="1"/>
    <col min="34" max="34" width="1.66796875" style="1" customWidth="1"/>
    <col min="35" max="35" width="11.6640625" style="1" customWidth="1"/>
    <col min="36" max="36" width="13.6640625" style="1" customWidth="1"/>
    <col min="37" max="37" width="1.66796875" style="1" customWidth="1"/>
    <col min="38" max="38" width="11.6640625" style="1" customWidth="1"/>
    <col min="39" max="39" width="13.6640625" style="1" customWidth="1"/>
    <col min="40" max="40" width="1.66796875" style="1" customWidth="1"/>
    <col min="41" max="16384" width="9.77734375" style="1" customWidth="1"/>
  </cols>
  <sheetData>
    <row r="2" spans="2:9" s="29" customFormat="1" ht="15.75">
      <c r="B2" s="29" t="s">
        <v>66</v>
      </c>
      <c r="I2" s="32" t="s">
        <v>63</v>
      </c>
    </row>
    <row r="3" s="30" customFormat="1" ht="15.75">
      <c r="B3" s="30" t="s">
        <v>67</v>
      </c>
    </row>
    <row r="4" s="17" customFormat="1" ht="15"/>
    <row r="5" spans="2:9" ht="15.75">
      <c r="B5" s="29" t="s">
        <v>113</v>
      </c>
      <c r="I5" s="34" t="s">
        <v>112</v>
      </c>
    </row>
    <row r="7" spans="2:9" ht="15">
      <c r="B7" s="1" t="s">
        <v>13</v>
      </c>
      <c r="C7" s="33" t="s">
        <v>105</v>
      </c>
      <c r="F7" s="12" t="s">
        <v>114</v>
      </c>
      <c r="H7" s="43">
        <v>37165</v>
      </c>
      <c r="I7" s="1" t="s">
        <v>54</v>
      </c>
    </row>
    <row r="8" spans="3:6" ht="15">
      <c r="C8" s="33" t="s">
        <v>106</v>
      </c>
      <c r="F8" s="1" t="s">
        <v>81</v>
      </c>
    </row>
    <row r="9" spans="3:10" ht="15">
      <c r="C9" s="33" t="s">
        <v>107</v>
      </c>
      <c r="F9" s="12" t="s">
        <v>115</v>
      </c>
      <c r="H9" s="43">
        <v>37135</v>
      </c>
      <c r="I9" s="23" t="s">
        <v>116</v>
      </c>
      <c r="J9" s="43">
        <v>37164</v>
      </c>
    </row>
    <row r="10" ht="15">
      <c r="B10" s="1" t="s">
        <v>54</v>
      </c>
    </row>
    <row r="11" spans="2:3" ht="15">
      <c r="B11" s="1" t="s">
        <v>16</v>
      </c>
      <c r="C11" s="33" t="s">
        <v>108</v>
      </c>
    </row>
    <row r="12" spans="2:3" ht="15">
      <c r="B12" s="1" t="s">
        <v>17</v>
      </c>
      <c r="C12" s="33" t="s">
        <v>109</v>
      </c>
    </row>
    <row r="13" ht="15">
      <c r="C13" s="33" t="s">
        <v>110</v>
      </c>
    </row>
    <row r="15" spans="2:3" ht="15">
      <c r="B15" s="1" t="s">
        <v>79</v>
      </c>
      <c r="C15" s="33" t="s">
        <v>111</v>
      </c>
    </row>
    <row r="17" spans="2:10" ht="15">
      <c r="B17" s="1" t="s">
        <v>73</v>
      </c>
      <c r="E17" s="35">
        <f>(F172)</f>
        <v>74702.56</v>
      </c>
      <c r="H17" s="15"/>
      <c r="I17" s="15"/>
      <c r="J17" s="15"/>
    </row>
    <row r="18" ht="15">
      <c r="E18" s="35"/>
    </row>
    <row r="19" spans="2:10" ht="15">
      <c r="B19" s="1" t="s">
        <v>74</v>
      </c>
      <c r="E19" s="35">
        <f>(F120)</f>
        <v>238013.45</v>
      </c>
      <c r="H19" s="15"/>
      <c r="I19" s="15"/>
      <c r="J19" s="15"/>
    </row>
    <row r="20" spans="5:10" ht="15">
      <c r="E20" s="11"/>
      <c r="H20" s="4"/>
      <c r="I20" s="4"/>
      <c r="J20" s="4"/>
    </row>
    <row r="21" spans="2:10" ht="15">
      <c r="B21" s="1" t="s">
        <v>14</v>
      </c>
      <c r="E21" s="35">
        <f>J227</f>
        <v>22000</v>
      </c>
      <c r="H21" s="15"/>
      <c r="I21" s="15"/>
      <c r="J21" s="46"/>
    </row>
    <row r="22" spans="5:10" ht="15">
      <c r="E22" s="11"/>
      <c r="H22" s="4"/>
      <c r="I22" s="4"/>
      <c r="J22" s="4"/>
    </row>
    <row r="23" spans="2:10" ht="15">
      <c r="B23" s="1" t="s">
        <v>15</v>
      </c>
      <c r="E23" s="11">
        <f>E21+E19+E17</f>
        <v>334716.01</v>
      </c>
      <c r="H23" s="15"/>
      <c r="I23" s="15"/>
      <c r="J23" s="4"/>
    </row>
    <row r="24" s="9" customFormat="1" ht="15"/>
    <row r="25" spans="2:10" ht="15">
      <c r="B25" s="9" t="s">
        <v>75</v>
      </c>
      <c r="C25" s="9"/>
      <c r="D25" s="9"/>
      <c r="E25" s="18">
        <f>PRODUCT(E21,1/(E19+E17))</f>
        <v>0.07035137088120305</v>
      </c>
      <c r="G25" s="9"/>
      <c r="H25" s="27"/>
      <c r="I25" s="27"/>
      <c r="J25" s="28"/>
    </row>
    <row r="26" spans="2:10" ht="1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5">
      <c r="B27" s="9"/>
      <c r="C27" s="9"/>
      <c r="D27" s="9"/>
      <c r="E27" s="9"/>
      <c r="F27" s="9"/>
      <c r="G27" s="9"/>
      <c r="H27" s="9"/>
      <c r="I27" s="9"/>
      <c r="J27" s="9"/>
    </row>
    <row r="28" spans="2:10" ht="15">
      <c r="B28" s="9"/>
      <c r="C28" s="9"/>
      <c r="D28" s="9"/>
      <c r="E28" s="9"/>
      <c r="F28" s="9"/>
      <c r="G28" s="9"/>
      <c r="H28" s="9"/>
      <c r="I28" s="9"/>
      <c r="J28" s="24" t="s">
        <v>119</v>
      </c>
    </row>
    <row r="29" ht="15">
      <c r="J29" s="44" t="s">
        <v>100</v>
      </c>
    </row>
    <row r="30" spans="2:26" ht="15">
      <c r="B30" s="1" t="s">
        <v>91</v>
      </c>
      <c r="H30" s="36">
        <f>J172</f>
        <v>43843.65000000001</v>
      </c>
      <c r="J30" s="45">
        <f>PRODUCT(H30,1/E17)</f>
        <v>0.5869096052397671</v>
      </c>
      <c r="Z30" s="7"/>
    </row>
    <row r="31" spans="8:26" ht="15">
      <c r="H31" s="4"/>
      <c r="J31" s="23"/>
      <c r="Z31" s="7"/>
    </row>
    <row r="32" spans="2:26" ht="15">
      <c r="B32" s="1" t="s">
        <v>92</v>
      </c>
      <c r="H32" s="36">
        <f>J120</f>
        <v>118528.35</v>
      </c>
      <c r="J32" s="45">
        <f>PRODUCT(H32,1/E19)</f>
        <v>0.4979901345911334</v>
      </c>
      <c r="Z32" s="7"/>
    </row>
    <row r="33" spans="10:26" ht="15">
      <c r="J33" s="23"/>
      <c r="Z33" s="7"/>
    </row>
    <row r="34" spans="2:34" ht="15">
      <c r="B34" s="1" t="s">
        <v>85</v>
      </c>
      <c r="H34" s="36">
        <f>J224</f>
        <v>14250</v>
      </c>
      <c r="J34" s="45">
        <f>PRODUCT(H34,1/E21)</f>
        <v>0.6477272727272727</v>
      </c>
      <c r="Q34" s="7"/>
      <c r="R34" s="4"/>
      <c r="S34" s="8"/>
      <c r="T34" s="7"/>
      <c r="U34" s="4"/>
      <c r="V34" s="8"/>
      <c r="W34" s="7"/>
      <c r="X34" s="4"/>
      <c r="Y34" s="8"/>
      <c r="Z34" s="7"/>
      <c r="AA34" s="4"/>
      <c r="AB34" s="8"/>
      <c r="AC34" s="7"/>
      <c r="AD34" s="4"/>
      <c r="AE34" s="7"/>
      <c r="AF34" s="7"/>
      <c r="AG34" s="4"/>
      <c r="AH34" s="7"/>
    </row>
    <row r="35" spans="8:34" ht="15">
      <c r="H35" s="4"/>
      <c r="J35" s="23"/>
      <c r="Q35" s="7"/>
      <c r="R35" s="4"/>
      <c r="S35" s="8"/>
      <c r="T35" s="7"/>
      <c r="U35" s="4"/>
      <c r="V35" s="8"/>
      <c r="W35" s="7"/>
      <c r="X35" s="4"/>
      <c r="Y35" s="8"/>
      <c r="Z35" s="7"/>
      <c r="AA35" s="4"/>
      <c r="AB35" s="8"/>
      <c r="AC35" s="7"/>
      <c r="AD35" s="4"/>
      <c r="AE35" s="7"/>
      <c r="AF35" s="7"/>
      <c r="AG35" s="4"/>
      <c r="AH35" s="7"/>
    </row>
    <row r="36" spans="2:34" ht="15">
      <c r="B36" s="1" t="s">
        <v>68</v>
      </c>
      <c r="H36" s="36">
        <f>J294</f>
        <v>4329.5</v>
      </c>
      <c r="J36" s="23" t="s">
        <v>93</v>
      </c>
      <c r="Q36" s="7"/>
      <c r="R36" s="4"/>
      <c r="S36" s="8"/>
      <c r="T36" s="7"/>
      <c r="U36" s="4"/>
      <c r="V36" s="8"/>
      <c r="W36" s="7"/>
      <c r="X36" s="4"/>
      <c r="Y36" s="8"/>
      <c r="Z36" s="7"/>
      <c r="AA36" s="4"/>
      <c r="AB36" s="8"/>
      <c r="AC36" s="7"/>
      <c r="AD36" s="4"/>
      <c r="AE36" s="7"/>
      <c r="AF36" s="7"/>
      <c r="AG36" s="4"/>
      <c r="AH36" s="7"/>
    </row>
    <row r="37" spans="8:34" ht="15">
      <c r="H37" s="21"/>
      <c r="I37" s="16" t="s">
        <v>54</v>
      </c>
      <c r="J37" s="44"/>
      <c r="Q37" s="7"/>
      <c r="R37" s="4"/>
      <c r="S37" s="8"/>
      <c r="T37" s="7"/>
      <c r="U37" s="4"/>
      <c r="V37" s="8"/>
      <c r="W37" s="7"/>
      <c r="X37" s="4"/>
      <c r="Y37" s="8"/>
      <c r="Z37" s="7"/>
      <c r="AA37" s="4"/>
      <c r="AB37" s="8"/>
      <c r="AC37" s="7"/>
      <c r="AD37" s="4"/>
      <c r="AE37" s="7"/>
      <c r="AF37" s="7"/>
      <c r="AG37" s="4"/>
      <c r="AH37" s="7"/>
    </row>
    <row r="38" spans="2:34" ht="15">
      <c r="B38" s="1" t="s">
        <v>69</v>
      </c>
      <c r="H38" s="4">
        <f>SUM(H30:H36)</f>
        <v>180951.5</v>
      </c>
      <c r="J38" s="45">
        <f>PRODUCT(H38,1/E23)</f>
        <v>0.5406120251015182</v>
      </c>
      <c r="Q38" s="7"/>
      <c r="R38" s="4"/>
      <c r="S38" s="8"/>
      <c r="T38" s="7"/>
      <c r="U38" s="4"/>
      <c r="V38" s="8"/>
      <c r="W38" s="7"/>
      <c r="X38" s="4"/>
      <c r="Y38" s="8"/>
      <c r="Z38" s="7"/>
      <c r="AA38" s="4"/>
      <c r="AB38" s="8"/>
      <c r="AC38" s="7"/>
      <c r="AD38" s="4"/>
      <c r="AE38" s="7"/>
      <c r="AF38" s="7"/>
      <c r="AG38" s="4"/>
      <c r="AH38" s="7"/>
    </row>
    <row r="39" spans="8:34" ht="15">
      <c r="H39" s="4"/>
      <c r="I39" s="12" t="s">
        <v>54</v>
      </c>
      <c r="Q39" s="7"/>
      <c r="R39" s="4"/>
      <c r="S39" s="8"/>
      <c r="T39" s="7"/>
      <c r="U39" s="4"/>
      <c r="V39" s="8"/>
      <c r="W39" s="7"/>
      <c r="X39" s="4"/>
      <c r="Y39" s="8"/>
      <c r="Z39" s="7"/>
      <c r="AA39" s="4"/>
      <c r="AB39" s="8"/>
      <c r="AC39" s="7"/>
      <c r="AD39" s="4"/>
      <c r="AE39" s="7"/>
      <c r="AF39" s="7"/>
      <c r="AG39" s="4"/>
      <c r="AH39" s="7"/>
    </row>
    <row r="40" spans="2:34" ht="15">
      <c r="B40" s="1" t="s">
        <v>70</v>
      </c>
      <c r="H40" s="4">
        <f>PRODUCT(H38,5%)</f>
        <v>9047.575</v>
      </c>
      <c r="Q40" s="7"/>
      <c r="R40" s="4"/>
      <c r="S40" s="8"/>
      <c r="T40" s="7"/>
      <c r="U40" s="4"/>
      <c r="V40" s="8"/>
      <c r="W40" s="7"/>
      <c r="X40" s="4"/>
      <c r="Y40" s="8"/>
      <c r="Z40" s="7"/>
      <c r="AA40" s="4"/>
      <c r="AB40" s="8"/>
      <c r="AC40" s="7"/>
      <c r="AD40" s="4"/>
      <c r="AE40" s="7"/>
      <c r="AF40" s="7"/>
      <c r="AG40" s="4"/>
      <c r="AH40" s="7"/>
    </row>
    <row r="41" spans="8:34" ht="15">
      <c r="H41" s="4"/>
      <c r="Q41" s="7"/>
      <c r="R41" s="4"/>
      <c r="S41" s="8"/>
      <c r="T41" s="7"/>
      <c r="U41" s="4"/>
      <c r="V41" s="8"/>
      <c r="W41" s="7"/>
      <c r="X41" s="4"/>
      <c r="Y41" s="8"/>
      <c r="Z41" s="7"/>
      <c r="AA41" s="4"/>
      <c r="AB41" s="8"/>
      <c r="AC41" s="7"/>
      <c r="AD41" s="4"/>
      <c r="AE41" s="7"/>
      <c r="AF41" s="7"/>
      <c r="AG41" s="4"/>
      <c r="AH41" s="7"/>
    </row>
    <row r="42" spans="2:34" ht="15">
      <c r="B42" s="1" t="s">
        <v>71</v>
      </c>
      <c r="H42" s="47">
        <v>120000</v>
      </c>
      <c r="Q42" s="7"/>
      <c r="R42" s="4"/>
      <c r="S42" s="8"/>
      <c r="T42" s="7"/>
      <c r="U42" s="4"/>
      <c r="V42" s="8"/>
      <c r="W42" s="7"/>
      <c r="X42" s="4"/>
      <c r="Y42" s="8"/>
      <c r="Z42" s="7"/>
      <c r="AA42" s="4"/>
      <c r="AB42" s="8"/>
      <c r="AC42" s="7"/>
      <c r="AD42" s="4"/>
      <c r="AE42" s="7"/>
      <c r="AF42" s="7"/>
      <c r="AG42" s="4"/>
      <c r="AH42" s="7"/>
    </row>
    <row r="43" spans="8:34" ht="15">
      <c r="H43" s="4"/>
      <c r="Q43" s="7"/>
      <c r="R43" s="4"/>
      <c r="S43" s="8"/>
      <c r="T43" s="7"/>
      <c r="U43" s="4"/>
      <c r="V43" s="8"/>
      <c r="W43" s="7"/>
      <c r="X43" s="4"/>
      <c r="Y43" s="8"/>
      <c r="Z43" s="7"/>
      <c r="AA43" s="4"/>
      <c r="AB43" s="8"/>
      <c r="AC43" s="7"/>
      <c r="AD43" s="4"/>
      <c r="AE43" s="7"/>
      <c r="AF43" s="7"/>
      <c r="AG43" s="4"/>
      <c r="AH43" s="7"/>
    </row>
    <row r="44" spans="2:34" ht="15">
      <c r="B44" s="1" t="s">
        <v>76</v>
      </c>
      <c r="H44" s="4">
        <f>SUM(H38-H40-H42)</f>
        <v>51903.92499999999</v>
      </c>
      <c r="Q44" s="7"/>
      <c r="R44" s="4"/>
      <c r="S44" s="8"/>
      <c r="T44" s="7"/>
      <c r="U44" s="4"/>
      <c r="V44" s="8"/>
      <c r="W44" s="7"/>
      <c r="X44" s="4"/>
      <c r="Y44" s="8"/>
      <c r="Z44" s="7"/>
      <c r="AA44" s="4"/>
      <c r="AB44" s="8"/>
      <c r="AC44" s="7"/>
      <c r="AD44" s="4"/>
      <c r="AE44" s="7"/>
      <c r="AF44" s="7"/>
      <c r="AG44" s="4"/>
      <c r="AH44" s="7"/>
    </row>
    <row r="45" spans="8:34" ht="15">
      <c r="H45" s="4"/>
      <c r="Q45" s="7"/>
      <c r="R45" s="4"/>
      <c r="S45" s="8"/>
      <c r="T45" s="7"/>
      <c r="U45" s="4"/>
      <c r="V45" s="8"/>
      <c r="W45" s="7"/>
      <c r="X45" s="4"/>
      <c r="Y45" s="8"/>
      <c r="Z45" s="7"/>
      <c r="AA45" s="4"/>
      <c r="AB45" s="8"/>
      <c r="AC45" s="7"/>
      <c r="AD45" s="4"/>
      <c r="AE45" s="7"/>
      <c r="AF45" s="7"/>
      <c r="AG45" s="4"/>
      <c r="AH45" s="7"/>
    </row>
    <row r="46" spans="17:34" ht="15.75" thickBot="1">
      <c r="Q46" s="7"/>
      <c r="R46" s="4"/>
      <c r="S46" s="8"/>
      <c r="T46" s="7"/>
      <c r="U46" s="4"/>
      <c r="V46" s="8"/>
      <c r="W46" s="7"/>
      <c r="X46" s="4"/>
      <c r="Y46" s="8"/>
      <c r="Z46" s="7"/>
      <c r="AA46" s="4"/>
      <c r="AB46" s="8"/>
      <c r="AC46" s="7"/>
      <c r="AD46" s="4"/>
      <c r="AE46" s="7"/>
      <c r="AF46" s="7"/>
      <c r="AG46" s="4"/>
      <c r="AH46" s="7"/>
    </row>
    <row r="47" spans="2:32" ht="15.75" thickBot="1">
      <c r="B47" s="64" t="s">
        <v>18</v>
      </c>
      <c r="C47" s="65"/>
      <c r="D47" s="65"/>
      <c r="E47" s="65"/>
      <c r="F47" s="65"/>
      <c r="G47" s="65"/>
      <c r="H47" s="65"/>
      <c r="I47" s="65"/>
      <c r="J47" s="66"/>
      <c r="Q47" s="7"/>
      <c r="R47" s="4"/>
      <c r="S47" s="8"/>
      <c r="T47" s="7"/>
      <c r="U47" s="4"/>
      <c r="V47" s="8"/>
      <c r="W47" s="7"/>
      <c r="X47" s="4"/>
      <c r="Y47" s="8"/>
      <c r="Z47" s="7"/>
      <c r="AA47" s="4"/>
      <c r="AB47" s="8"/>
      <c r="AC47" s="7"/>
      <c r="AD47" s="4"/>
      <c r="AE47" s="7"/>
      <c r="AF47" s="7"/>
    </row>
    <row r="48" spans="2:32" ht="15">
      <c r="B48" s="51"/>
      <c r="C48" s="52"/>
      <c r="D48" s="52"/>
      <c r="E48" s="52"/>
      <c r="F48" s="52"/>
      <c r="G48" s="52"/>
      <c r="H48" s="52"/>
      <c r="I48" s="52"/>
      <c r="J48" s="53"/>
      <c r="Q48" s="7"/>
      <c r="R48" s="4"/>
      <c r="S48" s="8"/>
      <c r="T48" s="7"/>
      <c r="U48" s="4"/>
      <c r="V48" s="8"/>
      <c r="W48" s="7"/>
      <c r="X48" s="4"/>
      <c r="Y48" s="8"/>
      <c r="Z48" s="7"/>
      <c r="AA48" s="4"/>
      <c r="AB48" s="8"/>
      <c r="AC48" s="7"/>
      <c r="AD48" s="4"/>
      <c r="AE48" s="7"/>
      <c r="AF48" s="7"/>
    </row>
    <row r="49" spans="2:32" ht="15">
      <c r="B49" s="54"/>
      <c r="C49" s="9"/>
      <c r="D49" s="9"/>
      <c r="E49" s="9"/>
      <c r="F49" s="9"/>
      <c r="G49" s="9"/>
      <c r="H49" s="9"/>
      <c r="I49" s="9"/>
      <c r="J49" s="55"/>
      <c r="Q49" s="7"/>
      <c r="R49" s="4"/>
      <c r="S49" s="8"/>
      <c r="T49" s="7"/>
      <c r="U49" s="4"/>
      <c r="V49" s="8"/>
      <c r="W49" s="7"/>
      <c r="X49" s="4"/>
      <c r="Y49" s="8"/>
      <c r="Z49" s="7"/>
      <c r="AA49" s="4"/>
      <c r="AB49" s="8"/>
      <c r="AC49" s="7"/>
      <c r="AD49" s="4"/>
      <c r="AE49" s="7"/>
      <c r="AF49" s="7"/>
    </row>
    <row r="50" spans="2:32" ht="15">
      <c r="B50" s="63">
        <v>1</v>
      </c>
      <c r="C50" s="9"/>
      <c r="D50" s="9"/>
      <c r="E50" s="9"/>
      <c r="F50" s="48">
        <v>4</v>
      </c>
      <c r="G50" s="9"/>
      <c r="H50" s="9"/>
      <c r="I50" s="9"/>
      <c r="J50" s="55"/>
      <c r="Q50" s="7"/>
      <c r="R50" s="4"/>
      <c r="S50" s="8"/>
      <c r="T50" s="7"/>
      <c r="U50" s="4"/>
      <c r="V50" s="8"/>
      <c r="W50" s="7"/>
      <c r="X50" s="4"/>
      <c r="Y50" s="8"/>
      <c r="Z50" s="7"/>
      <c r="AA50" s="4"/>
      <c r="AB50" s="8"/>
      <c r="AC50" s="7"/>
      <c r="AD50" s="4"/>
      <c r="AE50" s="7"/>
      <c r="AF50" s="7"/>
    </row>
    <row r="51" spans="2:32" ht="15">
      <c r="B51" s="61" t="s">
        <v>11</v>
      </c>
      <c r="C51" s="5"/>
      <c r="D51" s="49" t="s">
        <v>12</v>
      </c>
      <c r="E51" s="9"/>
      <c r="F51" s="5" t="s">
        <v>124</v>
      </c>
      <c r="G51" s="5"/>
      <c r="H51" s="5"/>
      <c r="I51" s="5"/>
      <c r="J51" s="62" t="s">
        <v>12</v>
      </c>
      <c r="Q51" s="7"/>
      <c r="R51" s="4"/>
      <c r="S51" s="8"/>
      <c r="T51" s="7"/>
      <c r="U51" s="4"/>
      <c r="V51" s="8"/>
      <c r="W51" s="7"/>
      <c r="X51" s="4"/>
      <c r="Y51" s="8"/>
      <c r="Z51" s="7"/>
      <c r="AA51" s="4"/>
      <c r="AB51" s="8"/>
      <c r="AC51" s="7"/>
      <c r="AD51" s="4"/>
      <c r="AE51" s="7"/>
      <c r="AF51" s="7"/>
    </row>
    <row r="52" spans="2:32" ht="15">
      <c r="B52" s="54"/>
      <c r="C52" s="9"/>
      <c r="D52" s="9"/>
      <c r="E52" s="9"/>
      <c r="F52" s="9"/>
      <c r="G52" s="9"/>
      <c r="H52" s="9"/>
      <c r="I52" s="9"/>
      <c r="J52" s="55"/>
      <c r="Q52" s="7"/>
      <c r="R52" s="4"/>
      <c r="S52" s="8"/>
      <c r="T52" s="7"/>
      <c r="U52" s="4"/>
      <c r="V52" s="8"/>
      <c r="W52" s="7"/>
      <c r="X52" s="4"/>
      <c r="Y52" s="8"/>
      <c r="Z52" s="7"/>
      <c r="AA52" s="4"/>
      <c r="AB52" s="8"/>
      <c r="AC52" s="7"/>
      <c r="AD52" s="4"/>
      <c r="AE52" s="7"/>
      <c r="AF52" s="7"/>
    </row>
    <row r="53" spans="2:32" ht="15">
      <c r="B53" s="54"/>
      <c r="C53" s="9"/>
      <c r="D53" s="9"/>
      <c r="E53" s="9"/>
      <c r="F53" s="9"/>
      <c r="G53" s="9"/>
      <c r="H53" s="9"/>
      <c r="I53" s="9"/>
      <c r="J53" s="55"/>
      <c r="Q53" s="7"/>
      <c r="R53" s="4"/>
      <c r="S53" s="8"/>
      <c r="T53" s="7"/>
      <c r="U53" s="4"/>
      <c r="V53" s="8"/>
      <c r="W53" s="7"/>
      <c r="X53" s="4"/>
      <c r="Y53" s="8"/>
      <c r="Z53" s="7"/>
      <c r="AA53" s="4"/>
      <c r="AB53" s="8"/>
      <c r="AC53" s="7"/>
      <c r="AD53" s="4"/>
      <c r="AE53" s="7"/>
      <c r="AF53" s="7"/>
    </row>
    <row r="54" spans="2:32" ht="15">
      <c r="B54" s="60">
        <v>2</v>
      </c>
      <c r="C54" s="9"/>
      <c r="D54" s="9"/>
      <c r="E54" s="9"/>
      <c r="F54" s="48">
        <v>5</v>
      </c>
      <c r="G54" s="9"/>
      <c r="H54" s="9"/>
      <c r="I54" s="9"/>
      <c r="J54" s="55"/>
      <c r="Q54" s="7"/>
      <c r="R54" s="4"/>
      <c r="S54" s="8"/>
      <c r="T54" s="7"/>
      <c r="U54" s="4"/>
      <c r="V54" s="8"/>
      <c r="W54" s="7"/>
      <c r="X54" s="4"/>
      <c r="Y54" s="8"/>
      <c r="Z54" s="7"/>
      <c r="AA54" s="4"/>
      <c r="AB54" s="8"/>
      <c r="AC54" s="7"/>
      <c r="AD54" s="4"/>
      <c r="AE54" s="7"/>
      <c r="AF54" s="7"/>
    </row>
    <row r="55" spans="2:32" ht="15">
      <c r="B55" s="61" t="s">
        <v>86</v>
      </c>
      <c r="C55" s="5"/>
      <c r="D55" s="5" t="s">
        <v>12</v>
      </c>
      <c r="E55" s="9"/>
      <c r="F55" s="5" t="s">
        <v>101</v>
      </c>
      <c r="G55" s="5"/>
      <c r="H55" s="5"/>
      <c r="I55" s="5"/>
      <c r="J55" s="62" t="s">
        <v>12</v>
      </c>
      <c r="Q55" s="7"/>
      <c r="R55" s="4"/>
      <c r="S55" s="8"/>
      <c r="T55" s="7"/>
      <c r="U55" s="4"/>
      <c r="V55" s="8"/>
      <c r="W55" s="7"/>
      <c r="X55" s="4"/>
      <c r="Y55" s="8"/>
      <c r="Z55" s="7"/>
      <c r="AA55" s="4"/>
      <c r="AB55" s="8"/>
      <c r="AC55" s="7"/>
      <c r="AD55" s="4"/>
      <c r="AE55" s="7"/>
      <c r="AF55" s="7"/>
    </row>
    <row r="56" spans="2:32" ht="15">
      <c r="B56" s="54"/>
      <c r="C56" s="9"/>
      <c r="D56" s="9"/>
      <c r="E56" s="9"/>
      <c r="F56" s="9" t="s">
        <v>102</v>
      </c>
      <c r="G56" s="9"/>
      <c r="H56" s="9"/>
      <c r="I56" s="9"/>
      <c r="J56" s="55"/>
      <c r="Q56" s="7"/>
      <c r="R56" s="4"/>
      <c r="S56" s="8"/>
      <c r="T56" s="7"/>
      <c r="U56" s="4"/>
      <c r="V56" s="8"/>
      <c r="W56" s="7"/>
      <c r="X56" s="4"/>
      <c r="Y56" s="8"/>
      <c r="Z56" s="7"/>
      <c r="AA56" s="4"/>
      <c r="AB56" s="8"/>
      <c r="AC56" s="7"/>
      <c r="AD56" s="4"/>
      <c r="AE56" s="7"/>
      <c r="AF56" s="7"/>
    </row>
    <row r="57" spans="2:32" ht="15">
      <c r="B57" s="54"/>
      <c r="C57" s="9"/>
      <c r="D57" s="9"/>
      <c r="E57" s="9"/>
      <c r="F57" s="9"/>
      <c r="G57" s="9"/>
      <c r="H57" s="9"/>
      <c r="I57" s="9"/>
      <c r="J57" s="55"/>
      <c r="Q57" s="7"/>
      <c r="R57" s="4"/>
      <c r="S57" s="8"/>
      <c r="T57" s="7"/>
      <c r="U57" s="4"/>
      <c r="V57" s="8"/>
      <c r="W57" s="7"/>
      <c r="X57" s="4"/>
      <c r="Y57" s="8"/>
      <c r="Z57" s="7"/>
      <c r="AA57" s="4"/>
      <c r="AB57" s="8"/>
      <c r="AC57" s="7"/>
      <c r="AD57" s="4"/>
      <c r="AE57" s="7"/>
      <c r="AF57" s="7"/>
    </row>
    <row r="58" spans="2:32" ht="15">
      <c r="B58" s="60">
        <v>3</v>
      </c>
      <c r="C58" s="9"/>
      <c r="D58" s="9"/>
      <c r="E58" s="9"/>
      <c r="F58" s="48"/>
      <c r="G58" s="9"/>
      <c r="H58" s="9"/>
      <c r="I58" s="9"/>
      <c r="J58" s="55"/>
      <c r="Q58" s="7"/>
      <c r="R58" s="4"/>
      <c r="S58" s="8"/>
      <c r="T58" s="7"/>
      <c r="U58" s="4"/>
      <c r="V58" s="8"/>
      <c r="W58" s="7"/>
      <c r="X58" s="4"/>
      <c r="Y58" s="8"/>
      <c r="Z58" s="7"/>
      <c r="AA58" s="4"/>
      <c r="AB58" s="8"/>
      <c r="AC58" s="7"/>
      <c r="AD58" s="4"/>
      <c r="AE58" s="7"/>
      <c r="AF58" s="7"/>
    </row>
    <row r="59" spans="2:32" ht="15">
      <c r="B59" s="61" t="s">
        <v>78</v>
      </c>
      <c r="C59" s="5"/>
      <c r="D59" s="49" t="s">
        <v>12</v>
      </c>
      <c r="E59" s="9"/>
      <c r="F59" s="9"/>
      <c r="G59" s="9"/>
      <c r="H59" s="9"/>
      <c r="I59" s="9"/>
      <c r="J59" s="57"/>
      <c r="Q59" s="7"/>
      <c r="R59" s="4"/>
      <c r="S59" s="8"/>
      <c r="T59" s="7"/>
      <c r="U59" s="4"/>
      <c r="V59" s="8"/>
      <c r="W59" s="7"/>
      <c r="X59" s="4"/>
      <c r="Y59" s="8"/>
      <c r="Z59" s="7"/>
      <c r="AA59" s="4"/>
      <c r="AB59" s="8"/>
      <c r="AC59" s="7"/>
      <c r="AD59" s="4"/>
      <c r="AE59" s="7"/>
      <c r="AF59" s="7"/>
    </row>
    <row r="60" spans="2:32" ht="15.75" thickBot="1">
      <c r="B60" s="54"/>
      <c r="C60" s="9"/>
      <c r="D60" s="9"/>
      <c r="E60" s="9"/>
      <c r="F60" s="9"/>
      <c r="G60" s="9"/>
      <c r="H60" s="9"/>
      <c r="I60" s="9"/>
      <c r="J60" s="55"/>
      <c r="Q60" s="7"/>
      <c r="R60" s="4"/>
      <c r="S60" s="8"/>
      <c r="T60" s="7"/>
      <c r="U60" s="4"/>
      <c r="V60" s="8"/>
      <c r="W60" s="7"/>
      <c r="X60" s="4"/>
      <c r="Y60" s="8"/>
      <c r="Z60" s="7"/>
      <c r="AA60" s="4"/>
      <c r="AB60" s="8"/>
      <c r="AC60" s="7"/>
      <c r="AD60" s="4"/>
      <c r="AE60" s="7"/>
      <c r="AF60" s="7"/>
    </row>
    <row r="61" spans="2:32" ht="15">
      <c r="B61" s="51"/>
      <c r="C61" s="52"/>
      <c r="D61" s="52"/>
      <c r="E61" s="52"/>
      <c r="F61" s="52"/>
      <c r="G61" s="52"/>
      <c r="H61" s="52"/>
      <c r="I61" s="52"/>
      <c r="J61" s="53"/>
      <c r="Q61" s="7"/>
      <c r="R61" s="4"/>
      <c r="S61" s="8"/>
      <c r="T61" s="7"/>
      <c r="U61" s="4"/>
      <c r="V61" s="8"/>
      <c r="W61" s="7"/>
      <c r="X61" s="4"/>
      <c r="Y61" s="8"/>
      <c r="Z61" s="7"/>
      <c r="AA61" s="4"/>
      <c r="AB61" s="8"/>
      <c r="AC61" s="7"/>
      <c r="AD61" s="4"/>
      <c r="AE61" s="7"/>
      <c r="AF61" s="7"/>
    </row>
    <row r="62" spans="2:32" ht="15">
      <c r="B62" s="54"/>
      <c r="C62" s="9"/>
      <c r="D62" s="9"/>
      <c r="E62" s="9"/>
      <c r="F62" s="9"/>
      <c r="G62" s="9"/>
      <c r="H62" s="9"/>
      <c r="I62" s="9"/>
      <c r="J62" s="55"/>
      <c r="Q62" s="7"/>
      <c r="R62" s="4"/>
      <c r="S62" s="8"/>
      <c r="T62" s="7"/>
      <c r="U62" s="4"/>
      <c r="V62" s="8"/>
      <c r="W62" s="7"/>
      <c r="X62" s="4"/>
      <c r="Y62" s="8"/>
      <c r="Z62" s="7"/>
      <c r="AA62" s="4"/>
      <c r="AB62" s="8"/>
      <c r="AC62" s="7"/>
      <c r="AD62" s="4"/>
      <c r="AE62" s="7"/>
      <c r="AF62" s="7"/>
    </row>
    <row r="63" spans="2:32" ht="15">
      <c r="B63" s="56">
        <v>6</v>
      </c>
      <c r="C63" s="19"/>
      <c r="D63" s="19"/>
      <c r="E63" s="9"/>
      <c r="F63" s="72" t="s">
        <v>128</v>
      </c>
      <c r="G63" s="19"/>
      <c r="H63" s="19"/>
      <c r="I63" s="19"/>
      <c r="J63" s="73"/>
      <c r="Q63" s="7"/>
      <c r="R63" s="4"/>
      <c r="S63" s="8"/>
      <c r="T63" s="7"/>
      <c r="U63" s="4"/>
      <c r="V63" s="8"/>
      <c r="W63" s="7"/>
      <c r="X63" s="4"/>
      <c r="Y63" s="8"/>
      <c r="Z63" s="7"/>
      <c r="AA63" s="4"/>
      <c r="AB63" s="8"/>
      <c r="AC63" s="7"/>
      <c r="AD63" s="4"/>
      <c r="AE63" s="7"/>
      <c r="AF63" s="7"/>
    </row>
    <row r="64" spans="2:32" ht="15">
      <c r="B64" s="54" t="s">
        <v>77</v>
      </c>
      <c r="C64" s="9"/>
      <c r="D64" s="50" t="s">
        <v>12</v>
      </c>
      <c r="E64" s="9"/>
      <c r="F64" s="9" t="s">
        <v>129</v>
      </c>
      <c r="G64" s="9"/>
      <c r="H64" s="9"/>
      <c r="I64" s="9"/>
      <c r="J64" s="57" t="s">
        <v>12</v>
      </c>
      <c r="Q64" s="7"/>
      <c r="R64" s="4"/>
      <c r="S64" s="8"/>
      <c r="T64" s="7"/>
      <c r="U64" s="4"/>
      <c r="V64" s="8"/>
      <c r="W64" s="7"/>
      <c r="X64" s="4"/>
      <c r="Y64" s="8"/>
      <c r="Z64" s="7"/>
      <c r="AA64" s="4"/>
      <c r="AB64" s="8"/>
      <c r="AC64" s="7"/>
      <c r="AD64" s="4"/>
      <c r="AE64" s="7"/>
      <c r="AF64" s="7"/>
    </row>
    <row r="65" spans="2:32" ht="15.75" thickBot="1">
      <c r="B65" s="58"/>
      <c r="C65" s="59"/>
      <c r="D65" s="67"/>
      <c r="E65" s="59"/>
      <c r="F65" s="59" t="s">
        <v>130</v>
      </c>
      <c r="G65" s="59"/>
      <c r="H65" s="59"/>
      <c r="I65" s="59"/>
      <c r="J65" s="68"/>
      <c r="Q65" s="7"/>
      <c r="R65" s="4"/>
      <c r="S65" s="8"/>
      <c r="T65" s="7"/>
      <c r="U65" s="4"/>
      <c r="V65" s="8"/>
      <c r="W65" s="7"/>
      <c r="X65" s="4"/>
      <c r="Y65" s="8"/>
      <c r="Z65" s="7"/>
      <c r="AA65" s="4"/>
      <c r="AB65" s="8"/>
      <c r="AC65" s="7"/>
      <c r="AD65" s="4"/>
      <c r="AE65" s="7"/>
      <c r="AF65" s="7"/>
    </row>
    <row r="66" spans="2:32" ht="15">
      <c r="B66" s="54" t="s">
        <v>120</v>
      </c>
      <c r="C66" s="9"/>
      <c r="D66" s="9"/>
      <c r="E66" s="9"/>
      <c r="F66" s="48"/>
      <c r="G66" s="9"/>
      <c r="H66" s="9"/>
      <c r="I66" s="9"/>
      <c r="J66" s="55"/>
      <c r="Q66" s="7"/>
      <c r="R66" s="4"/>
      <c r="S66" s="8"/>
      <c r="T66" s="7"/>
      <c r="U66" s="4"/>
      <c r="V66" s="8"/>
      <c r="W66" s="7"/>
      <c r="X66" s="4"/>
      <c r="Y66" s="8"/>
      <c r="Z66" s="7"/>
      <c r="AA66" s="4"/>
      <c r="AB66" s="8"/>
      <c r="AC66" s="7"/>
      <c r="AD66" s="4"/>
      <c r="AE66" s="7"/>
      <c r="AF66" s="7"/>
    </row>
    <row r="67" spans="2:32" ht="15">
      <c r="B67" s="54"/>
      <c r="C67" s="9"/>
      <c r="D67" s="9"/>
      <c r="E67" s="9"/>
      <c r="F67" s="9"/>
      <c r="G67" s="9"/>
      <c r="H67" s="9"/>
      <c r="I67" s="9"/>
      <c r="J67" s="55"/>
      <c r="Q67" s="7"/>
      <c r="R67" s="4"/>
      <c r="S67" s="8"/>
      <c r="T67" s="7"/>
      <c r="U67" s="4"/>
      <c r="V67" s="8"/>
      <c r="W67" s="7"/>
      <c r="X67" s="4"/>
      <c r="Y67" s="8"/>
      <c r="Z67" s="7"/>
      <c r="AA67" s="4"/>
      <c r="AB67" s="8"/>
      <c r="AC67" s="7"/>
      <c r="AD67" s="4"/>
      <c r="AE67" s="7"/>
      <c r="AF67" s="7"/>
    </row>
    <row r="68" spans="2:32" ht="15">
      <c r="B68" s="54" t="s">
        <v>125</v>
      </c>
      <c r="C68" s="9"/>
      <c r="D68" s="9"/>
      <c r="E68" s="69" t="s">
        <v>126</v>
      </c>
      <c r="F68" s="48"/>
      <c r="G68" s="9"/>
      <c r="H68" s="9"/>
      <c r="I68" s="48" t="s">
        <v>127</v>
      </c>
      <c r="J68" s="57"/>
      <c r="Q68" s="7"/>
      <c r="R68" s="4"/>
      <c r="S68" s="8"/>
      <c r="T68" s="7"/>
      <c r="U68" s="4"/>
      <c r="V68" s="8"/>
      <c r="W68" s="7"/>
      <c r="X68" s="4"/>
      <c r="Y68" s="8"/>
      <c r="Z68" s="7"/>
      <c r="AA68" s="4"/>
      <c r="AB68" s="8"/>
      <c r="AC68" s="7"/>
      <c r="AD68" s="4"/>
      <c r="AE68" s="7"/>
      <c r="AF68" s="7"/>
    </row>
    <row r="69" spans="2:32" ht="15.75" thickBot="1">
      <c r="B69" s="54"/>
      <c r="C69" s="9"/>
      <c r="D69" s="9"/>
      <c r="E69" s="9"/>
      <c r="F69" s="9"/>
      <c r="G69" s="9"/>
      <c r="H69" s="9"/>
      <c r="I69" s="9"/>
      <c r="J69" s="57"/>
      <c r="Q69" s="7"/>
      <c r="R69" s="4"/>
      <c r="S69" s="8"/>
      <c r="T69" s="7"/>
      <c r="U69" s="4"/>
      <c r="V69" s="8"/>
      <c r="W69" s="7"/>
      <c r="X69" s="4"/>
      <c r="Y69" s="8"/>
      <c r="Z69" s="7"/>
      <c r="AA69" s="4"/>
      <c r="AB69" s="8"/>
      <c r="AC69" s="7"/>
      <c r="AD69" s="4"/>
      <c r="AE69" s="7"/>
      <c r="AF69" s="7"/>
    </row>
    <row r="70" spans="2:32" ht="15.75" thickBot="1">
      <c r="B70" s="64" t="s">
        <v>94</v>
      </c>
      <c r="C70" s="65"/>
      <c r="D70" s="65"/>
      <c r="E70" s="65"/>
      <c r="F70" s="65"/>
      <c r="G70" s="65"/>
      <c r="H70" s="65"/>
      <c r="I70" s="65"/>
      <c r="J70" s="66"/>
      <c r="Q70" s="7"/>
      <c r="R70" s="4"/>
      <c r="S70" s="8"/>
      <c r="T70" s="7"/>
      <c r="U70" s="4"/>
      <c r="V70" s="8"/>
      <c r="W70" s="7"/>
      <c r="X70" s="4"/>
      <c r="Y70" s="8"/>
      <c r="Z70" s="7"/>
      <c r="AA70" s="4"/>
      <c r="AB70" s="8"/>
      <c r="AC70" s="7"/>
      <c r="AD70" s="4"/>
      <c r="AE70" s="7"/>
      <c r="AF70" s="7"/>
    </row>
    <row r="71" spans="3:32" ht="15">
      <c r="C71" s="9"/>
      <c r="D71" s="9"/>
      <c r="F71" s="9"/>
      <c r="J71" s="9"/>
      <c r="Q71" s="7"/>
      <c r="R71" s="4"/>
      <c r="S71" s="8"/>
      <c r="T71" s="7"/>
      <c r="U71" s="4"/>
      <c r="V71" s="8"/>
      <c r="W71" s="7"/>
      <c r="X71" s="4"/>
      <c r="Y71" s="8"/>
      <c r="Z71" s="7"/>
      <c r="AA71" s="4"/>
      <c r="AB71" s="8"/>
      <c r="AC71" s="7"/>
      <c r="AD71" s="4"/>
      <c r="AE71" s="7"/>
      <c r="AF71" s="7"/>
    </row>
    <row r="72" spans="2:32" ht="15">
      <c r="B72" s="38" t="s">
        <v>117</v>
      </c>
      <c r="C72" s="9"/>
      <c r="D72" s="9"/>
      <c r="F72" s="9"/>
      <c r="J72" s="9"/>
      <c r="Q72" s="7"/>
      <c r="R72" s="4"/>
      <c r="S72" s="8"/>
      <c r="T72" s="7"/>
      <c r="U72" s="4"/>
      <c r="V72" s="8"/>
      <c r="W72" s="7"/>
      <c r="X72" s="4"/>
      <c r="Y72" s="8"/>
      <c r="Z72" s="7"/>
      <c r="AA72" s="4"/>
      <c r="AB72" s="8"/>
      <c r="AC72" s="7"/>
      <c r="AD72" s="4"/>
      <c r="AE72" s="7"/>
      <c r="AF72" s="7"/>
    </row>
    <row r="73" spans="2:32" ht="15">
      <c r="B73" s="31" t="s">
        <v>103</v>
      </c>
      <c r="Q73" s="7"/>
      <c r="R73" s="4"/>
      <c r="S73" s="8"/>
      <c r="T73" s="7"/>
      <c r="U73" s="4"/>
      <c r="V73" s="8"/>
      <c r="W73" s="7"/>
      <c r="X73" s="4"/>
      <c r="Y73" s="8"/>
      <c r="Z73" s="7"/>
      <c r="AA73" s="4"/>
      <c r="AB73" s="8"/>
      <c r="AC73" s="7"/>
      <c r="AD73" s="4"/>
      <c r="AE73" s="7"/>
      <c r="AF73" s="7"/>
    </row>
    <row r="76" spans="2:9" s="29" customFormat="1" ht="15.75">
      <c r="B76" s="29" t="s">
        <v>66</v>
      </c>
      <c r="I76" s="32" t="s">
        <v>63</v>
      </c>
    </row>
    <row r="77" s="30" customFormat="1" ht="15.75">
      <c r="B77" s="30" t="s">
        <v>67</v>
      </c>
    </row>
    <row r="78" s="17" customFormat="1" ht="15"/>
    <row r="79" spans="2:9" ht="15">
      <c r="B79" s="1" t="s">
        <v>104</v>
      </c>
      <c r="I79" s="16" t="str">
        <f>I5</f>
        <v>2 (entered on page 1 only)</v>
      </c>
    </row>
    <row r="80" ht="15">
      <c r="B80" s="1" t="s">
        <v>72</v>
      </c>
    </row>
    <row r="82" spans="2:8" ht="15">
      <c r="B82" s="1" t="str">
        <f>B7</f>
        <v>Project: </v>
      </c>
      <c r="C82" s="1" t="str">
        <f>C7</f>
        <v>Project Title (entered on page 1 only)</v>
      </c>
      <c r="F82" s="1" t="s">
        <v>87</v>
      </c>
      <c r="H82" s="1" t="str">
        <f>C9</f>
        <v>11-1111 (Sewer) (entered on page 1 only)</v>
      </c>
    </row>
    <row r="84" spans="2:3" ht="15">
      <c r="B84" s="1" t="s">
        <v>46</v>
      </c>
      <c r="C84" s="1" t="str">
        <f>C11</f>
        <v>Contractor Name (entered on page 1 only)</v>
      </c>
    </row>
    <row r="86" spans="2:3" ht="15">
      <c r="B86" s="1" t="s">
        <v>79</v>
      </c>
      <c r="C86" s="1" t="str">
        <f>C15</f>
        <v>Name of Consultant or Engineer (entered on page 1 only)</v>
      </c>
    </row>
    <row r="88" spans="8:9" ht="15">
      <c r="H88" s="23" t="s">
        <v>20</v>
      </c>
      <c r="I88" s="23" t="s">
        <v>20</v>
      </c>
    </row>
    <row r="89" spans="2:10" ht="15">
      <c r="B89" s="1" t="s">
        <v>4</v>
      </c>
      <c r="E89" s="12" t="s">
        <v>21</v>
      </c>
      <c r="F89" s="23" t="s">
        <v>5</v>
      </c>
      <c r="H89" s="23" t="s">
        <v>22</v>
      </c>
      <c r="I89" s="23" t="s">
        <v>22</v>
      </c>
      <c r="J89" s="23" t="s">
        <v>23</v>
      </c>
    </row>
    <row r="90" spans="2:10" ht="15">
      <c r="B90" s="1" t="s">
        <v>24</v>
      </c>
      <c r="C90" s="1" t="s">
        <v>25</v>
      </c>
      <c r="D90" s="1" t="s">
        <v>5</v>
      </c>
      <c r="E90" s="12" t="s">
        <v>6</v>
      </c>
      <c r="F90" s="23" t="s">
        <v>26</v>
      </c>
      <c r="H90" s="23" t="s">
        <v>27</v>
      </c>
      <c r="I90" s="23" t="s">
        <v>28</v>
      </c>
      <c r="J90" s="23" t="s">
        <v>9</v>
      </c>
    </row>
    <row r="91" spans="2:10" ht="15">
      <c r="B91" s="5"/>
      <c r="C91" s="5"/>
      <c r="D91" s="5"/>
      <c r="E91" s="5"/>
      <c r="F91" s="5"/>
      <c r="G91" s="5"/>
      <c r="H91" s="5"/>
      <c r="I91" s="5"/>
      <c r="J91" s="5"/>
    </row>
    <row r="92" ht="15">
      <c r="H92" s="7"/>
    </row>
    <row r="93" spans="2:10" ht="15">
      <c r="B93" s="16">
        <v>101</v>
      </c>
      <c r="C93" s="1" t="s">
        <v>32</v>
      </c>
      <c r="D93" s="1" t="s">
        <v>33</v>
      </c>
      <c r="E93" s="1">
        <v>1</v>
      </c>
      <c r="F93" s="11">
        <v>51000.17</v>
      </c>
      <c r="G93" s="7">
        <f>PRODUCT(E93:F93)</f>
        <v>51000.17</v>
      </c>
      <c r="H93" s="39">
        <v>0.9</v>
      </c>
      <c r="I93" s="39">
        <v>0.9</v>
      </c>
      <c r="J93" s="11">
        <f>ROUND(+$F93*I93,2)</f>
        <v>45900.15</v>
      </c>
    </row>
    <row r="94" spans="3:10" ht="15">
      <c r="C94" s="16"/>
      <c r="F94" s="11"/>
      <c r="G94" s="7"/>
      <c r="H94" s="39"/>
      <c r="I94" s="39"/>
      <c r="J94" s="11"/>
    </row>
    <row r="95" spans="2:10" ht="15">
      <c r="B95" s="16">
        <v>550</v>
      </c>
      <c r="C95" s="1" t="s">
        <v>34</v>
      </c>
      <c r="D95" s="1" t="s">
        <v>47</v>
      </c>
      <c r="E95" s="1">
        <v>3939</v>
      </c>
      <c r="F95" s="11">
        <v>1</v>
      </c>
      <c r="G95" s="7">
        <f>PRODUCT(E95:F95)</f>
        <v>3939</v>
      </c>
      <c r="H95" s="39">
        <v>645</v>
      </c>
      <c r="I95" s="39">
        <v>1000</v>
      </c>
      <c r="J95" s="11">
        <f>ROUND(+$F95*I95,2)</f>
        <v>1000</v>
      </c>
    </row>
    <row r="96" spans="6:10" ht="15">
      <c r="F96" s="11"/>
      <c r="G96" s="7"/>
      <c r="H96" s="39"/>
      <c r="I96" s="39"/>
      <c r="J96" s="11"/>
    </row>
    <row r="97" spans="2:10" ht="15">
      <c r="B97" s="16">
        <v>848</v>
      </c>
      <c r="C97" s="1" t="s">
        <v>48</v>
      </c>
      <c r="D97" s="1" t="s">
        <v>47</v>
      </c>
      <c r="E97" s="1">
        <v>158</v>
      </c>
      <c r="F97" s="11">
        <v>16.75</v>
      </c>
      <c r="G97" s="7">
        <f>PRODUCT(E97:F97)</f>
        <v>2646.5</v>
      </c>
      <c r="H97" s="39">
        <v>95</v>
      </c>
      <c r="I97" s="39">
        <v>125</v>
      </c>
      <c r="J97" s="11">
        <f>ROUND(+$F97*I97,2)</f>
        <v>2093.75</v>
      </c>
    </row>
    <row r="98" spans="6:10" ht="15">
      <c r="F98" s="11"/>
      <c r="G98" s="7"/>
      <c r="H98" s="39"/>
      <c r="I98" s="39"/>
      <c r="J98" s="11"/>
    </row>
    <row r="99" spans="2:10" ht="15">
      <c r="B99" s="16">
        <v>848</v>
      </c>
      <c r="C99" s="1" t="s">
        <v>49</v>
      </c>
      <c r="D99" s="1" t="s">
        <v>47</v>
      </c>
      <c r="E99" s="1">
        <v>1158</v>
      </c>
      <c r="F99" s="11">
        <v>18.25</v>
      </c>
      <c r="G99" s="7">
        <f>PRODUCT(E99:F99)</f>
        <v>21133.5</v>
      </c>
      <c r="H99" s="39">
        <v>500</v>
      </c>
      <c r="I99" s="39">
        <v>775</v>
      </c>
      <c r="J99" s="11">
        <f>ROUND(+$F99*I99,2)</f>
        <v>14143.75</v>
      </c>
    </row>
    <row r="100" spans="6:10" ht="15">
      <c r="F100" s="11"/>
      <c r="G100" s="7"/>
      <c r="H100" s="39"/>
      <c r="I100" s="39"/>
      <c r="J100" s="11"/>
    </row>
    <row r="101" spans="2:10" ht="15">
      <c r="B101" s="16">
        <v>854</v>
      </c>
      <c r="C101" s="1" t="s">
        <v>51</v>
      </c>
      <c r="D101" s="1" t="s">
        <v>47</v>
      </c>
      <c r="E101" s="1">
        <v>385</v>
      </c>
      <c r="F101" s="11">
        <v>10.8</v>
      </c>
      <c r="G101" s="7">
        <f>PRODUCT(E101:F101)</f>
        <v>4158</v>
      </c>
      <c r="H101" s="39">
        <v>0</v>
      </c>
      <c r="I101" s="39">
        <v>0</v>
      </c>
      <c r="J101" s="11">
        <f>ROUND(+$F101*I101,2)</f>
        <v>0</v>
      </c>
    </row>
    <row r="102" spans="6:10" ht="15">
      <c r="F102" s="11"/>
      <c r="G102" s="7"/>
      <c r="H102" s="39"/>
      <c r="I102" s="39"/>
      <c r="J102" s="11"/>
    </row>
    <row r="103" spans="2:12" ht="15">
      <c r="B103" s="16">
        <v>848</v>
      </c>
      <c r="C103" s="1" t="s">
        <v>52</v>
      </c>
      <c r="D103" s="1" t="s">
        <v>47</v>
      </c>
      <c r="E103" s="1">
        <v>2238</v>
      </c>
      <c r="F103" s="11">
        <v>18.5</v>
      </c>
      <c r="G103" s="7">
        <f>PRODUCT(E103:F103)</f>
        <v>41403</v>
      </c>
      <c r="H103" s="39">
        <v>50</v>
      </c>
      <c r="I103" s="39">
        <v>100</v>
      </c>
      <c r="J103" s="11">
        <f>ROUND(+$F103*I103,2)</f>
        <v>1850</v>
      </c>
      <c r="L103" s="7"/>
    </row>
    <row r="104" spans="6:10" ht="15">
      <c r="F104" s="11"/>
      <c r="G104" s="7"/>
      <c r="H104" s="39"/>
      <c r="I104" s="39"/>
      <c r="J104" s="11"/>
    </row>
    <row r="105" spans="2:10" ht="15">
      <c r="B105" s="16">
        <v>852</v>
      </c>
      <c r="C105" s="1" t="s">
        <v>35</v>
      </c>
      <c r="D105" s="1" t="s">
        <v>31</v>
      </c>
      <c r="E105" s="1">
        <v>19</v>
      </c>
      <c r="F105" s="11">
        <v>1516.06</v>
      </c>
      <c r="G105" s="7">
        <f>PRODUCT(E105:F105)</f>
        <v>28805.14</v>
      </c>
      <c r="H105" s="39">
        <v>2</v>
      </c>
      <c r="I105" s="39">
        <v>5</v>
      </c>
      <c r="J105" s="11">
        <f>ROUND(+$F105*I105,2)</f>
        <v>7580.3</v>
      </c>
    </row>
    <row r="106" spans="6:10" ht="15">
      <c r="F106" s="11"/>
      <c r="G106" s="7"/>
      <c r="H106" s="39"/>
      <c r="I106" s="39"/>
      <c r="J106" s="11"/>
    </row>
    <row r="107" spans="2:10" ht="15">
      <c r="B107" s="16">
        <v>804</v>
      </c>
      <c r="C107" s="1" t="s">
        <v>36</v>
      </c>
      <c r="D107" s="1" t="s">
        <v>50</v>
      </c>
      <c r="E107" s="1">
        <v>135</v>
      </c>
      <c r="F107" s="11">
        <v>26.51</v>
      </c>
      <c r="G107" s="7">
        <f>PRODUCT(E107:F107)</f>
        <v>3578.8500000000004</v>
      </c>
      <c r="H107" s="39">
        <v>75</v>
      </c>
      <c r="I107" s="39">
        <v>85</v>
      </c>
      <c r="J107" s="11">
        <f>ROUND(+$F107*I107,2)</f>
        <v>2253.35</v>
      </c>
    </row>
    <row r="108" spans="6:10" ht="15">
      <c r="F108" s="11"/>
      <c r="G108" s="7"/>
      <c r="H108" s="39"/>
      <c r="I108" s="39"/>
      <c r="J108" s="11"/>
    </row>
    <row r="109" spans="2:10" ht="15">
      <c r="B109" s="16">
        <v>858</v>
      </c>
      <c r="C109" s="1" t="s">
        <v>37</v>
      </c>
      <c r="D109" s="1" t="s">
        <v>50</v>
      </c>
      <c r="E109" s="1">
        <v>5</v>
      </c>
      <c r="F109" s="11">
        <v>147.53</v>
      </c>
      <c r="G109" s="7">
        <f>PRODUCT(E109:F109)</f>
        <v>737.65</v>
      </c>
      <c r="H109" s="39">
        <v>1</v>
      </c>
      <c r="I109" s="39">
        <v>3</v>
      </c>
      <c r="J109" s="11">
        <f>ROUND(+$F109*I109,2)</f>
        <v>442.59</v>
      </c>
    </row>
    <row r="110" spans="6:10" ht="15">
      <c r="F110" s="11"/>
      <c r="G110" s="7"/>
      <c r="H110" s="39"/>
      <c r="I110" s="39"/>
      <c r="J110" s="11"/>
    </row>
    <row r="111" spans="2:10" ht="15">
      <c r="B111" s="16">
        <v>858</v>
      </c>
      <c r="C111" s="1" t="s">
        <v>38</v>
      </c>
      <c r="D111" s="1" t="s">
        <v>50</v>
      </c>
      <c r="E111" s="1">
        <v>4.5</v>
      </c>
      <c r="F111" s="11">
        <v>151.32</v>
      </c>
      <c r="G111" s="7">
        <f>PRODUCT(E111:F111)</f>
        <v>680.9399999999999</v>
      </c>
      <c r="H111" s="39">
        <v>2</v>
      </c>
      <c r="I111" s="39">
        <v>3</v>
      </c>
      <c r="J111" s="11">
        <f>ROUND(+$F111*I111,2)</f>
        <v>453.96</v>
      </c>
    </row>
    <row r="112" spans="6:10" ht="15">
      <c r="F112" s="11"/>
      <c r="G112" s="7"/>
      <c r="H112" s="39"/>
      <c r="I112" s="39"/>
      <c r="J112" s="11"/>
    </row>
    <row r="113" spans="2:10" ht="15">
      <c r="B113" s="16">
        <v>511</v>
      </c>
      <c r="C113" s="1" t="s">
        <v>39</v>
      </c>
      <c r="D113" s="1" t="s">
        <v>53</v>
      </c>
      <c r="E113" s="1">
        <v>690</v>
      </c>
      <c r="F113" s="11">
        <v>39.03</v>
      </c>
      <c r="G113" s="7">
        <f>PRODUCT(E113:F113)</f>
        <v>26930.7</v>
      </c>
      <c r="H113" s="39">
        <v>225</v>
      </c>
      <c r="I113" s="39">
        <v>350</v>
      </c>
      <c r="J113" s="11">
        <f>ROUND(+$F113*I113,2)</f>
        <v>13660.5</v>
      </c>
    </row>
    <row r="114" spans="6:10" ht="15">
      <c r="F114" s="11"/>
      <c r="G114" s="7"/>
      <c r="H114" s="39"/>
      <c r="I114" s="39"/>
      <c r="J114" s="11"/>
    </row>
    <row r="115" spans="2:10" ht="15">
      <c r="B115" s="16">
        <v>890</v>
      </c>
      <c r="C115" s="1" t="s">
        <v>40</v>
      </c>
      <c r="D115" s="1" t="s">
        <v>33</v>
      </c>
      <c r="E115" s="1">
        <v>1</v>
      </c>
      <c r="F115" s="11">
        <v>26500</v>
      </c>
      <c r="G115" s="7">
        <f>PRODUCT(E115:F115)</f>
        <v>26500</v>
      </c>
      <c r="H115" s="39">
        <v>0.25</v>
      </c>
      <c r="I115" s="39">
        <v>0.5</v>
      </c>
      <c r="J115" s="11">
        <f>ROUND(+$F115*I115,2)</f>
        <v>13250</v>
      </c>
    </row>
    <row r="116" spans="6:10" ht="15">
      <c r="F116" s="11"/>
      <c r="G116" s="7"/>
      <c r="H116" s="39"/>
      <c r="I116" s="39"/>
      <c r="J116" s="11"/>
    </row>
    <row r="117" spans="2:10" ht="15">
      <c r="B117" s="16">
        <v>890</v>
      </c>
      <c r="C117" s="1" t="s">
        <v>41</v>
      </c>
      <c r="D117" s="1" t="s">
        <v>33</v>
      </c>
      <c r="E117" s="1">
        <v>1</v>
      </c>
      <c r="F117" s="11">
        <v>26500</v>
      </c>
      <c r="G117" s="7">
        <f>PRODUCT(E117:F117)</f>
        <v>26500</v>
      </c>
      <c r="H117" s="39">
        <v>0.25</v>
      </c>
      <c r="I117" s="39">
        <v>0.6</v>
      </c>
      <c r="J117" s="11">
        <f>ROUND(+$F117*I117,2)</f>
        <v>15900</v>
      </c>
    </row>
    <row r="118" spans="6:10" ht="15">
      <c r="F118" s="7"/>
      <c r="G118" s="7"/>
      <c r="H118" s="7"/>
      <c r="I118" s="7"/>
      <c r="J118" s="4"/>
    </row>
    <row r="119" spans="6:10" ht="15">
      <c r="F119" s="25"/>
      <c r="G119" s="7"/>
      <c r="H119" s="7"/>
      <c r="I119" s="7"/>
      <c r="J119" s="21"/>
    </row>
    <row r="120" spans="3:10" ht="15">
      <c r="C120" s="1" t="s">
        <v>89</v>
      </c>
      <c r="E120" s="23" t="s">
        <v>90</v>
      </c>
      <c r="F120" s="70">
        <f>SUM(G93:G117)</f>
        <v>238013.45</v>
      </c>
      <c r="G120" s="71"/>
      <c r="H120" s="71"/>
      <c r="I120" s="26" t="s">
        <v>28</v>
      </c>
      <c r="J120" s="4">
        <f>SUM(J93:J117)</f>
        <v>118528.35</v>
      </c>
    </row>
    <row r="121" spans="6:10" ht="15">
      <c r="F121" s="7"/>
      <c r="G121" s="7"/>
      <c r="H121" s="7"/>
      <c r="I121" s="7"/>
      <c r="J121" s="4"/>
    </row>
    <row r="122" spans="6:10" ht="15">
      <c r="F122" s="7"/>
      <c r="G122" s="7"/>
      <c r="H122" s="7"/>
      <c r="I122" s="7"/>
      <c r="J122" s="4"/>
    </row>
    <row r="123" spans="6:10" ht="15">
      <c r="F123" s="7"/>
      <c r="G123" s="7"/>
      <c r="H123" s="7"/>
      <c r="I123" s="7"/>
      <c r="J123" s="4"/>
    </row>
    <row r="124" spans="6:10" ht="15">
      <c r="F124" s="7"/>
      <c r="G124" s="7"/>
      <c r="H124" s="7"/>
      <c r="I124" s="7"/>
      <c r="J124" s="4"/>
    </row>
    <row r="125" spans="6:10" ht="15">
      <c r="F125" s="7"/>
      <c r="G125" s="7"/>
      <c r="H125" s="7"/>
      <c r="I125" s="7"/>
      <c r="J125" s="4"/>
    </row>
    <row r="126" spans="6:10" ht="15">
      <c r="F126" s="7"/>
      <c r="G126" s="7"/>
      <c r="H126" s="7"/>
      <c r="I126" s="7"/>
      <c r="J126" s="4"/>
    </row>
    <row r="127" spans="6:10" ht="15">
      <c r="F127" s="7"/>
      <c r="G127" s="7"/>
      <c r="H127" s="7"/>
      <c r="I127" s="7"/>
      <c r="J127" s="4"/>
    </row>
    <row r="128" spans="6:10" ht="15">
      <c r="F128" s="7"/>
      <c r="G128" s="7"/>
      <c r="H128" s="7"/>
      <c r="I128" s="7"/>
      <c r="J128" s="4"/>
    </row>
    <row r="129" spans="6:10" ht="15">
      <c r="F129" s="7"/>
      <c r="G129" s="7"/>
      <c r="H129" s="7"/>
      <c r="I129" s="7"/>
      <c r="J129" s="4"/>
    </row>
    <row r="130" spans="6:10" ht="15">
      <c r="F130" s="7"/>
      <c r="G130" s="7"/>
      <c r="H130" s="7"/>
      <c r="I130" s="7"/>
      <c r="J130" s="4"/>
    </row>
    <row r="133" spans="2:9" s="29" customFormat="1" ht="15.75">
      <c r="B133" s="29" t="s">
        <v>66</v>
      </c>
      <c r="I133" s="32" t="s">
        <v>63</v>
      </c>
    </row>
    <row r="134" s="30" customFormat="1" ht="15.75">
      <c r="B134" s="30" t="s">
        <v>67</v>
      </c>
    </row>
    <row r="135" s="17" customFormat="1" ht="15"/>
    <row r="136" spans="2:9" ht="15">
      <c r="B136" s="1" t="s">
        <v>104</v>
      </c>
      <c r="I136" s="16" t="str">
        <f>I5</f>
        <v>2 (entered on page 1 only)</v>
      </c>
    </row>
    <row r="137" ht="15">
      <c r="B137" s="1" t="s">
        <v>72</v>
      </c>
    </row>
    <row r="139" spans="2:8" ht="15">
      <c r="B139" s="1" t="s">
        <v>45</v>
      </c>
      <c r="C139" s="1" t="str">
        <f>C7</f>
        <v>Project Title (entered on page 1 only)</v>
      </c>
      <c r="F139" s="1" t="s">
        <v>87</v>
      </c>
      <c r="H139" s="1" t="str">
        <f>C8</f>
        <v>00-0000 (Water) (entered on page 1 only)</v>
      </c>
    </row>
    <row r="141" spans="2:8" ht="15">
      <c r="B141" s="1" t="s">
        <v>19</v>
      </c>
      <c r="C141" s="1" t="str">
        <f>C11</f>
        <v>Contractor Name (entered on page 1 only)</v>
      </c>
      <c r="F141" s="1" t="s">
        <v>54</v>
      </c>
      <c r="H141" s="1" t="s">
        <v>54</v>
      </c>
    </row>
    <row r="143" spans="2:3" ht="15">
      <c r="B143" s="1" t="s">
        <v>79</v>
      </c>
      <c r="C143" s="1" t="str">
        <f>C15</f>
        <v>Name of Consultant or Engineer (entered on page 1 only)</v>
      </c>
    </row>
    <row r="145" spans="8:9" ht="15">
      <c r="H145" s="23" t="s">
        <v>20</v>
      </c>
      <c r="I145" s="23" t="s">
        <v>20</v>
      </c>
    </row>
    <row r="146" spans="2:10" ht="15">
      <c r="B146" s="1" t="s">
        <v>4</v>
      </c>
      <c r="E146" s="12" t="s">
        <v>21</v>
      </c>
      <c r="F146" s="23" t="s">
        <v>5</v>
      </c>
      <c r="H146" s="23" t="s">
        <v>22</v>
      </c>
      <c r="I146" s="23" t="s">
        <v>22</v>
      </c>
      <c r="J146" s="23" t="s">
        <v>23</v>
      </c>
    </row>
    <row r="147" spans="2:10" ht="15">
      <c r="B147" s="1" t="s">
        <v>24</v>
      </c>
      <c r="C147" s="1" t="s">
        <v>25</v>
      </c>
      <c r="D147" s="1" t="s">
        <v>5</v>
      </c>
      <c r="E147" s="12" t="s">
        <v>6</v>
      </c>
      <c r="F147" s="23" t="s">
        <v>26</v>
      </c>
      <c r="H147" s="23" t="s">
        <v>27</v>
      </c>
      <c r="I147" s="23" t="s">
        <v>28</v>
      </c>
      <c r="J147" s="23" t="s">
        <v>9</v>
      </c>
    </row>
    <row r="148" spans="2:10" ht="1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5">
      <c r="B149" s="16">
        <v>100</v>
      </c>
      <c r="C149" s="1" t="s">
        <v>32</v>
      </c>
      <c r="D149" s="1" t="s">
        <v>33</v>
      </c>
      <c r="E149" s="1">
        <v>1</v>
      </c>
      <c r="F149" s="11">
        <v>20477.34</v>
      </c>
      <c r="G149" s="7">
        <f>PRODUCT(E149:F149)</f>
        <v>20477.34</v>
      </c>
      <c r="H149" s="39">
        <v>0.5</v>
      </c>
      <c r="I149" s="39">
        <v>0.8</v>
      </c>
      <c r="J149" s="11">
        <f>ROUND(+$F149*I149,2)</f>
        <v>16381.87</v>
      </c>
    </row>
    <row r="150" spans="2:10" ht="15">
      <c r="B150" s="16"/>
      <c r="F150" s="11"/>
      <c r="G150" s="7"/>
      <c r="H150" s="39"/>
      <c r="I150" s="39"/>
      <c r="J150" s="11"/>
    </row>
    <row r="151" spans="2:10" ht="15">
      <c r="B151" s="16">
        <v>826</v>
      </c>
      <c r="C151" s="1" t="s">
        <v>42</v>
      </c>
      <c r="D151" s="1" t="s">
        <v>31</v>
      </c>
      <c r="E151" s="1">
        <v>8</v>
      </c>
      <c r="F151" s="11">
        <v>161.76</v>
      </c>
      <c r="G151" s="7">
        <f>PRODUCT(E151:F151)</f>
        <v>1294.08</v>
      </c>
      <c r="H151" s="39">
        <v>3</v>
      </c>
      <c r="I151" s="39">
        <v>5</v>
      </c>
      <c r="J151" s="11">
        <f>ROUND(+$F151*I151,2)</f>
        <v>808.8</v>
      </c>
    </row>
    <row r="152" spans="2:10" ht="15">
      <c r="B152" s="16"/>
      <c r="F152" s="11"/>
      <c r="G152" s="7"/>
      <c r="H152" s="39"/>
      <c r="I152" s="39"/>
      <c r="J152" s="11"/>
    </row>
    <row r="153" spans="2:10" ht="15">
      <c r="B153" s="16">
        <v>511</v>
      </c>
      <c r="C153" s="1" t="s">
        <v>43</v>
      </c>
      <c r="D153" s="1" t="s">
        <v>53</v>
      </c>
      <c r="E153" s="1">
        <v>120</v>
      </c>
      <c r="F153" s="11">
        <v>38.11</v>
      </c>
      <c r="G153" s="7">
        <f>PRODUCT(E153:F153)</f>
        <v>4573.2</v>
      </c>
      <c r="H153" s="39">
        <v>11.5</v>
      </c>
      <c r="I153" s="39">
        <v>15.3</v>
      </c>
      <c r="J153" s="11">
        <f>ROUND(+$F153*I153,2)</f>
        <v>583.08</v>
      </c>
    </row>
    <row r="154" spans="2:10" ht="15">
      <c r="B154" s="16"/>
      <c r="F154" s="11"/>
      <c r="G154" s="7"/>
      <c r="H154" s="39"/>
      <c r="I154" s="39"/>
      <c r="J154" s="11"/>
    </row>
    <row r="155" spans="2:10" ht="15">
      <c r="B155" s="16">
        <v>550</v>
      </c>
      <c r="C155" s="1" t="s">
        <v>44</v>
      </c>
      <c r="D155" s="1" t="s">
        <v>47</v>
      </c>
      <c r="E155" s="1">
        <v>1353</v>
      </c>
      <c r="F155" s="11">
        <v>1</v>
      </c>
      <c r="G155" s="7">
        <f>PRODUCT(E155:F155)</f>
        <v>1353</v>
      </c>
      <c r="H155" s="39">
        <v>500</v>
      </c>
      <c r="I155" s="39">
        <v>650</v>
      </c>
      <c r="J155" s="11">
        <f>ROUND(+$F155*I155,2)</f>
        <v>650</v>
      </c>
    </row>
    <row r="156" spans="2:10" ht="15">
      <c r="B156" s="16"/>
      <c r="F156" s="11"/>
      <c r="G156" s="7"/>
      <c r="H156" s="39"/>
      <c r="I156" s="39"/>
      <c r="J156" s="11"/>
    </row>
    <row r="157" spans="2:10" ht="15">
      <c r="B157" s="16">
        <v>818</v>
      </c>
      <c r="C157" s="1" t="s">
        <v>55</v>
      </c>
      <c r="D157" s="1" t="s">
        <v>47</v>
      </c>
      <c r="E157" s="1">
        <v>1353</v>
      </c>
      <c r="F157" s="11">
        <v>18.75</v>
      </c>
      <c r="G157" s="7">
        <f>PRODUCT(E157:F157)</f>
        <v>25368.75</v>
      </c>
      <c r="H157" s="39">
        <v>500</v>
      </c>
      <c r="I157" s="39">
        <v>650</v>
      </c>
      <c r="J157" s="11">
        <f>ROUND(+$F157*I157,2)</f>
        <v>12187.5</v>
      </c>
    </row>
    <row r="158" spans="2:10" ht="15">
      <c r="B158" s="16"/>
      <c r="F158" s="11"/>
      <c r="G158" s="7"/>
      <c r="H158" s="39"/>
      <c r="I158" s="39"/>
      <c r="J158" s="11"/>
    </row>
    <row r="159" spans="2:10" ht="15">
      <c r="B159" s="16">
        <v>828</v>
      </c>
      <c r="C159" s="1" t="s">
        <v>56</v>
      </c>
      <c r="D159" s="1" t="s">
        <v>31</v>
      </c>
      <c r="E159" s="1">
        <v>8</v>
      </c>
      <c r="F159" s="11">
        <v>971.91</v>
      </c>
      <c r="G159" s="7">
        <f>PRODUCT(E159:F159)</f>
        <v>7775.28</v>
      </c>
      <c r="H159" s="39">
        <v>3</v>
      </c>
      <c r="I159" s="39">
        <v>5</v>
      </c>
      <c r="J159" s="11">
        <f>ROUND(+$F159*I159,2)</f>
        <v>4859.55</v>
      </c>
    </row>
    <row r="160" spans="2:10" ht="15">
      <c r="B160" s="16"/>
      <c r="F160" s="11"/>
      <c r="G160" s="7"/>
      <c r="H160" s="39"/>
      <c r="I160" s="39"/>
      <c r="J160" s="11"/>
    </row>
    <row r="161" spans="2:10" ht="15">
      <c r="B161" s="16">
        <v>840</v>
      </c>
      <c r="C161" s="1" t="s">
        <v>57</v>
      </c>
      <c r="D161" s="1" t="s">
        <v>31</v>
      </c>
      <c r="E161" s="1">
        <v>3</v>
      </c>
      <c r="F161" s="11">
        <v>649.68</v>
      </c>
      <c r="G161" s="7">
        <f>PRODUCT(E161:F161)</f>
        <v>1949.04</v>
      </c>
      <c r="H161" s="39">
        <v>1</v>
      </c>
      <c r="I161" s="39">
        <v>2</v>
      </c>
      <c r="J161" s="11">
        <f>ROUND(+$F161*I161,2)</f>
        <v>1299.36</v>
      </c>
    </row>
    <row r="162" spans="2:10" ht="15">
      <c r="B162" s="16"/>
      <c r="F162" s="11"/>
      <c r="G162" s="7"/>
      <c r="H162" s="39"/>
      <c r="I162" s="39"/>
      <c r="J162" s="11"/>
    </row>
    <row r="163" spans="2:10" ht="15">
      <c r="B163" s="16">
        <v>840</v>
      </c>
      <c r="C163" s="1" t="s">
        <v>58</v>
      </c>
      <c r="D163" s="1" t="s">
        <v>31</v>
      </c>
      <c r="E163" s="1">
        <v>1</v>
      </c>
      <c r="F163" s="11">
        <v>665.11</v>
      </c>
      <c r="G163" s="7">
        <f>PRODUCT(E163:F163)</f>
        <v>665.11</v>
      </c>
      <c r="H163" s="39">
        <v>1</v>
      </c>
      <c r="I163" s="39">
        <v>1</v>
      </c>
      <c r="J163" s="11">
        <f>ROUND(+$F163*I163,2)</f>
        <v>665.11</v>
      </c>
    </row>
    <row r="164" spans="2:10" ht="15">
      <c r="B164" s="16"/>
      <c r="F164" s="11"/>
      <c r="G164" s="7"/>
      <c r="H164" s="39"/>
      <c r="I164" s="39"/>
      <c r="J164" s="11"/>
    </row>
    <row r="165" spans="2:10" ht="15">
      <c r="B165" s="16">
        <v>834</v>
      </c>
      <c r="C165" s="1" t="s">
        <v>59</v>
      </c>
      <c r="D165" s="1" t="s">
        <v>31</v>
      </c>
      <c r="E165" s="1">
        <v>4</v>
      </c>
      <c r="F165" s="11">
        <v>1739.74</v>
      </c>
      <c r="G165" s="7">
        <f>PRODUCT(E165:F165)</f>
        <v>6958.96</v>
      </c>
      <c r="H165" s="39">
        <v>1</v>
      </c>
      <c r="I165" s="39">
        <v>2</v>
      </c>
      <c r="J165" s="11">
        <f>ROUND(+$F165*I165,2)</f>
        <v>3479.48</v>
      </c>
    </row>
    <row r="166" spans="2:10" ht="15">
      <c r="B166" s="16"/>
      <c r="F166" s="11"/>
      <c r="G166" s="7"/>
      <c r="H166" s="39"/>
      <c r="I166" s="39"/>
      <c r="J166" s="11"/>
    </row>
    <row r="167" spans="2:10" ht="15">
      <c r="B167" s="16">
        <v>844</v>
      </c>
      <c r="C167" s="1" t="s">
        <v>60</v>
      </c>
      <c r="D167" s="1" t="s">
        <v>31</v>
      </c>
      <c r="E167" s="1">
        <v>4</v>
      </c>
      <c r="F167" s="11">
        <v>679.45</v>
      </c>
      <c r="G167" s="7">
        <f>PRODUCT(E167:F167)</f>
        <v>2717.8</v>
      </c>
      <c r="H167" s="39">
        <v>1</v>
      </c>
      <c r="I167" s="39">
        <v>2</v>
      </c>
      <c r="J167" s="11">
        <f>ROUND(+$F167*I167,2)</f>
        <v>1358.9</v>
      </c>
    </row>
    <row r="168" spans="2:10" ht="15">
      <c r="B168" s="16"/>
      <c r="F168" s="11"/>
      <c r="G168" s="7"/>
      <c r="H168" s="39"/>
      <c r="I168" s="39"/>
      <c r="J168" s="11"/>
    </row>
    <row r="169" spans="2:10" ht="15">
      <c r="B169" s="16">
        <v>844</v>
      </c>
      <c r="C169" s="1" t="s">
        <v>61</v>
      </c>
      <c r="D169" s="1" t="s">
        <v>31</v>
      </c>
      <c r="E169" s="1">
        <v>2</v>
      </c>
      <c r="F169" s="11">
        <v>785</v>
      </c>
      <c r="G169" s="7">
        <f>PRODUCT(E169:F169)</f>
        <v>1570</v>
      </c>
      <c r="H169" s="39">
        <v>1</v>
      </c>
      <c r="I169" s="39">
        <v>2</v>
      </c>
      <c r="J169" s="11">
        <f>ROUND(+$F169*I169,2)</f>
        <v>1570</v>
      </c>
    </row>
    <row r="170" spans="6:10" ht="15">
      <c r="F170" s="7"/>
      <c r="G170" s="7"/>
      <c r="H170" s="7"/>
      <c r="I170" s="7"/>
      <c r="J170" s="4"/>
    </row>
    <row r="171" spans="6:10" ht="15">
      <c r="F171" s="19"/>
      <c r="I171" s="9"/>
      <c r="J171" s="22"/>
    </row>
    <row r="172" spans="2:10" ht="15">
      <c r="B172" s="1" t="s">
        <v>54</v>
      </c>
      <c r="C172" s="1" t="s">
        <v>89</v>
      </c>
      <c r="D172" s="1" t="s">
        <v>54</v>
      </c>
      <c r="E172" s="23" t="s">
        <v>90</v>
      </c>
      <c r="F172" s="11">
        <f>SUM(G149:G169)</f>
        <v>74702.56</v>
      </c>
      <c r="G172" s="10"/>
      <c r="I172" s="23" t="s">
        <v>28</v>
      </c>
      <c r="J172" s="11">
        <f>SUM(J149:J169)</f>
        <v>43843.65000000001</v>
      </c>
    </row>
    <row r="173" ht="15">
      <c r="C173" s="1" t="s">
        <v>54</v>
      </c>
    </row>
    <row r="174" ht="15">
      <c r="C174" s="1" t="s">
        <v>54</v>
      </c>
    </row>
    <row r="178" spans="6:10" ht="15">
      <c r="F178" s="7"/>
      <c r="G178" s="7"/>
      <c r="H178" s="7"/>
      <c r="I178" s="7"/>
      <c r="J178" s="4"/>
    </row>
    <row r="179" spans="6:10" ht="15">
      <c r="F179" s="7"/>
      <c r="G179" s="7"/>
      <c r="H179" s="7"/>
      <c r="I179" s="7"/>
      <c r="J179" s="4"/>
    </row>
    <row r="180" spans="6:10" ht="15">
      <c r="F180" s="7"/>
      <c r="G180" s="7"/>
      <c r="H180" s="7"/>
      <c r="I180" s="7"/>
      <c r="J180" s="4"/>
    </row>
    <row r="188" spans="2:9" s="29" customFormat="1" ht="15.75">
      <c r="B188" s="29" t="s">
        <v>66</v>
      </c>
      <c r="I188" s="32" t="s">
        <v>63</v>
      </c>
    </row>
    <row r="189" s="30" customFormat="1" ht="15.75">
      <c r="B189" s="30" t="s">
        <v>67</v>
      </c>
    </row>
    <row r="190" s="17" customFormat="1" ht="15"/>
    <row r="191" spans="2:9" ht="15">
      <c r="B191" s="1" t="s">
        <v>104</v>
      </c>
      <c r="I191" s="16" t="str">
        <f>I5</f>
        <v>2 (entered on page 1 only)</v>
      </c>
    </row>
    <row r="192" ht="15">
      <c r="B192" s="1" t="s">
        <v>72</v>
      </c>
    </row>
    <row r="194" spans="2:8" ht="15">
      <c r="B194" s="1" t="str">
        <f>B82</f>
        <v>Project: </v>
      </c>
      <c r="C194" s="1" t="str">
        <f>C7</f>
        <v>Project Title (entered on page 1 only)</v>
      </c>
      <c r="F194" s="1" t="s">
        <v>88</v>
      </c>
      <c r="H194" s="1" t="str">
        <f>C8</f>
        <v>00-0000 (Water) (entered on page 1 only)</v>
      </c>
    </row>
    <row r="195" ht="15">
      <c r="H195" s="1" t="str">
        <f>C9</f>
        <v>11-1111 (Sewer) (entered on page 1 only)</v>
      </c>
    </row>
    <row r="196" spans="2:3" ht="15">
      <c r="B196" s="1" t="str">
        <f>B84</f>
        <v>Contractor:  </v>
      </c>
      <c r="C196" s="1" t="str">
        <f>C11</f>
        <v>Contractor Name (entered on page 1 only)</v>
      </c>
    </row>
    <row r="197" ht="15">
      <c r="H197" s="1" t="s">
        <v>54</v>
      </c>
    </row>
    <row r="198" spans="2:3" ht="15">
      <c r="B198" s="1" t="str">
        <f>B86</f>
        <v>Design Engineer:</v>
      </c>
      <c r="C198" s="1" t="str">
        <f>C15</f>
        <v>Name of Consultant or Engineer (entered on page 1 only)</v>
      </c>
    </row>
    <row r="201" spans="8:9" ht="15">
      <c r="H201" s="23" t="s">
        <v>20</v>
      </c>
      <c r="I201" s="23" t="s">
        <v>20</v>
      </c>
    </row>
    <row r="202" spans="2:9" ht="15">
      <c r="B202" s="1" t="s">
        <v>4</v>
      </c>
      <c r="E202" s="23" t="s">
        <v>21</v>
      </c>
      <c r="F202" s="23" t="s">
        <v>5</v>
      </c>
      <c r="H202" s="23" t="s">
        <v>22</v>
      </c>
      <c r="I202" s="23" t="s">
        <v>22</v>
      </c>
    </row>
    <row r="203" spans="2:10" ht="15">
      <c r="B203" s="19" t="s">
        <v>24</v>
      </c>
      <c r="C203" s="19" t="s">
        <v>25</v>
      </c>
      <c r="D203" s="19" t="s">
        <v>5</v>
      </c>
      <c r="E203" s="44" t="s">
        <v>6</v>
      </c>
      <c r="F203" s="44" t="s">
        <v>26</v>
      </c>
      <c r="G203" s="19"/>
      <c r="H203" s="44" t="s">
        <v>27</v>
      </c>
      <c r="I203" s="44" t="s">
        <v>28</v>
      </c>
      <c r="J203" s="19" t="s">
        <v>9</v>
      </c>
    </row>
    <row r="204" spans="2:10" ht="15">
      <c r="B204" s="9"/>
      <c r="C204" s="9"/>
      <c r="D204" s="9"/>
      <c r="E204" s="24"/>
      <c r="F204" s="24"/>
      <c r="G204" s="9"/>
      <c r="H204" s="24"/>
      <c r="I204" s="24"/>
      <c r="J204" s="9"/>
    </row>
    <row r="205" spans="2:10" ht="15">
      <c r="B205" s="9"/>
      <c r="C205" s="19" t="s">
        <v>99</v>
      </c>
      <c r="D205" s="9"/>
      <c r="E205" s="24"/>
      <c r="F205" s="9"/>
      <c r="G205" s="9"/>
      <c r="H205" s="9"/>
      <c r="I205" s="9"/>
      <c r="J205" s="9"/>
    </row>
    <row r="206" spans="2:10" ht="15">
      <c r="B206" s="16">
        <v>1</v>
      </c>
      <c r="C206" s="16" t="s">
        <v>64</v>
      </c>
      <c r="D206" s="1" t="s">
        <v>33</v>
      </c>
      <c r="E206" s="23">
        <v>1</v>
      </c>
      <c r="F206" s="11">
        <v>5000</v>
      </c>
      <c r="G206" s="11">
        <f>PRODUCT(E206:F206)</f>
        <v>5000</v>
      </c>
      <c r="H206" s="40">
        <v>0.5</v>
      </c>
      <c r="I206" s="40">
        <v>0.75</v>
      </c>
      <c r="J206" s="11">
        <f>PRODUCT(I206,F206)</f>
        <v>3750</v>
      </c>
    </row>
    <row r="207" spans="2:10" ht="15">
      <c r="B207" s="16"/>
      <c r="C207" s="16"/>
      <c r="E207" s="23"/>
      <c r="F207" s="11"/>
      <c r="G207" s="11"/>
      <c r="H207" s="40"/>
      <c r="I207" s="40"/>
      <c r="J207" s="11"/>
    </row>
    <row r="208" spans="2:10" ht="15">
      <c r="B208" s="16">
        <v>2</v>
      </c>
      <c r="C208" s="16" t="s">
        <v>95</v>
      </c>
      <c r="D208" s="1" t="s">
        <v>33</v>
      </c>
      <c r="E208" s="23">
        <v>1</v>
      </c>
      <c r="F208" s="11">
        <v>2000</v>
      </c>
      <c r="G208" s="11">
        <f>PRODUCT(E208:F208)</f>
        <v>2000</v>
      </c>
      <c r="H208" s="40">
        <v>0.1</v>
      </c>
      <c r="I208" s="40">
        <v>0.3</v>
      </c>
      <c r="J208" s="11">
        <f>PRODUCT(I208,F208)</f>
        <v>600</v>
      </c>
    </row>
    <row r="209" spans="2:10" ht="15">
      <c r="B209" s="16"/>
      <c r="C209" s="16"/>
      <c r="F209" s="20"/>
      <c r="G209" s="11"/>
      <c r="I209" s="23"/>
      <c r="J209" s="20"/>
    </row>
    <row r="210" spans="2:10" ht="15">
      <c r="B210" s="16"/>
      <c r="C210" s="16" t="s">
        <v>83</v>
      </c>
      <c r="F210" s="11">
        <f>SUM(F206:F209)</f>
        <v>7000</v>
      </c>
      <c r="G210" s="11"/>
      <c r="I210" s="23"/>
      <c r="J210" s="11">
        <f>SUM(J206:J209)</f>
        <v>4350</v>
      </c>
    </row>
    <row r="211" spans="2:10" ht="15">
      <c r="B211" s="16"/>
      <c r="C211" s="16"/>
      <c r="F211" s="11"/>
      <c r="G211" s="11"/>
      <c r="I211" s="23"/>
      <c r="J211" s="11"/>
    </row>
    <row r="212" spans="2:10" ht="15">
      <c r="B212" s="16"/>
      <c r="C212" s="16"/>
      <c r="F212" s="11"/>
      <c r="G212" s="11"/>
      <c r="I212" s="23"/>
      <c r="J212" s="11"/>
    </row>
    <row r="213" s="9" customFormat="1" ht="15">
      <c r="I213" s="24"/>
    </row>
    <row r="214" spans="2:10" ht="15">
      <c r="B214" s="9"/>
      <c r="C214" s="19" t="s">
        <v>82</v>
      </c>
      <c r="D214" s="9"/>
      <c r="E214" s="9"/>
      <c r="F214" s="9"/>
      <c r="G214" s="9"/>
      <c r="H214" s="9"/>
      <c r="I214" s="24"/>
      <c r="J214" s="9"/>
    </row>
    <row r="215" spans="2:10" ht="15">
      <c r="B215" s="16">
        <v>1</v>
      </c>
      <c r="C215" s="16" t="s">
        <v>64</v>
      </c>
      <c r="D215" s="1" t="s">
        <v>33</v>
      </c>
      <c r="E215" s="23">
        <v>1</v>
      </c>
      <c r="F215" s="11">
        <v>3000</v>
      </c>
      <c r="G215" s="11">
        <f>PRODUCT(E215:F215)</f>
        <v>3000</v>
      </c>
      <c r="H215" s="40">
        <v>0.2</v>
      </c>
      <c r="I215" s="40">
        <v>0.5</v>
      </c>
      <c r="J215" s="11">
        <f>PRODUCT(I215,F215)</f>
        <v>1500</v>
      </c>
    </row>
    <row r="216" spans="2:10" ht="15">
      <c r="B216" s="16"/>
      <c r="C216" s="16"/>
      <c r="E216" s="23"/>
      <c r="F216" s="11"/>
      <c r="G216" s="11"/>
      <c r="H216" s="40"/>
      <c r="I216" s="40"/>
      <c r="J216" s="11"/>
    </row>
    <row r="217" spans="2:10" ht="15">
      <c r="B217" s="16">
        <v>2</v>
      </c>
      <c r="C217" s="16" t="s">
        <v>96</v>
      </c>
      <c r="D217" s="1" t="s">
        <v>33</v>
      </c>
      <c r="E217" s="23">
        <v>1</v>
      </c>
      <c r="F217" s="11">
        <v>12000</v>
      </c>
      <c r="G217" s="11">
        <f>PRODUCT(E217:F217)</f>
        <v>12000</v>
      </c>
      <c r="H217" s="40">
        <v>0.5</v>
      </c>
      <c r="I217" s="40">
        <v>0.7</v>
      </c>
      <c r="J217" s="11">
        <f>PRODUCT(I217,F217)</f>
        <v>8400</v>
      </c>
    </row>
    <row r="218" spans="6:10" ht="15">
      <c r="F218" s="19"/>
      <c r="J218" s="19"/>
    </row>
    <row r="219" spans="3:10" ht="15">
      <c r="C219" s="1" t="s">
        <v>84</v>
      </c>
      <c r="F219" s="4">
        <f>SUM(F215:F218)</f>
        <v>15000</v>
      </c>
      <c r="J219" s="4">
        <f>SUM(J215:J218)</f>
        <v>9900</v>
      </c>
    </row>
    <row r="223" spans="6:10" ht="15">
      <c r="F223" s="9"/>
      <c r="J223" s="9"/>
    </row>
    <row r="224" spans="3:10" ht="15">
      <c r="C224" s="1" t="s">
        <v>65</v>
      </c>
      <c r="F224" s="4">
        <f>SUM(F219,F210)</f>
        <v>22000</v>
      </c>
      <c r="G224" s="4" t="s">
        <v>54</v>
      </c>
      <c r="H224" s="4"/>
      <c r="J224" s="4">
        <f>SUM(J219,J210)</f>
        <v>14250</v>
      </c>
    </row>
    <row r="225" spans="8:10" ht="15">
      <c r="H225" s="4"/>
      <c r="J225" s="4"/>
    </row>
    <row r="227" ht="15">
      <c r="J227" s="4">
        <f>F224</f>
        <v>22000</v>
      </c>
    </row>
    <row r="228" spans="8:10" ht="15">
      <c r="H228" s="5" t="s">
        <v>29</v>
      </c>
      <c r="I228" s="5"/>
      <c r="J228" s="6"/>
    </row>
    <row r="229" ht="15">
      <c r="J229" s="4"/>
    </row>
    <row r="230" ht="15">
      <c r="J230" s="4"/>
    </row>
    <row r="231" ht="15">
      <c r="J231" s="4">
        <f>SUM(J224)</f>
        <v>14250</v>
      </c>
    </row>
    <row r="232" spans="8:10" ht="15">
      <c r="H232" s="5" t="s">
        <v>30</v>
      </c>
      <c r="I232" s="5"/>
      <c r="J232" s="6"/>
    </row>
    <row r="233" ht="15">
      <c r="J233" s="4"/>
    </row>
    <row r="260" spans="4:9" ht="15.75">
      <c r="D260" s="1" t="s">
        <v>80</v>
      </c>
      <c r="I260" s="32" t="s">
        <v>63</v>
      </c>
    </row>
    <row r="261" spans="4:8" ht="15">
      <c r="D261" s="1" t="s">
        <v>122</v>
      </c>
      <c r="F261" s="12"/>
      <c r="H261" s="16" t="str">
        <f>I5</f>
        <v>2 (entered on page 1 only)</v>
      </c>
    </row>
    <row r="262" spans="5:8" ht="15">
      <c r="E262" s="1" t="str">
        <f>C9</f>
        <v>11-1111 (Sewer) (entered on page 1 only)</v>
      </c>
      <c r="F262" s="12"/>
      <c r="H262" s="16"/>
    </row>
    <row r="263" ht="15">
      <c r="E263" s="1" t="str">
        <f>C8</f>
        <v>00-0000 (Water) (entered on page 1 only)</v>
      </c>
    </row>
    <row r="264" ht="15">
      <c r="D264" s="1" t="s">
        <v>0</v>
      </c>
    </row>
    <row r="265" ht="15">
      <c r="D265" s="1" t="s">
        <v>121</v>
      </c>
    </row>
    <row r="268" spans="2:3" ht="15">
      <c r="B268" s="12" t="s">
        <v>123</v>
      </c>
      <c r="C268" s="1" t="str">
        <f>C7</f>
        <v>Project Title (entered on page 1 only)</v>
      </c>
    </row>
    <row r="269" spans="5:10" ht="15">
      <c r="E269" s="12" t="s">
        <v>1</v>
      </c>
      <c r="F269" s="12" t="s">
        <v>2</v>
      </c>
      <c r="I269" s="12" t="s">
        <v>3</v>
      </c>
      <c r="J269" s="12"/>
    </row>
    <row r="270" spans="2:10" ht="15">
      <c r="B270" s="1" t="s">
        <v>4</v>
      </c>
      <c r="D270" s="1" t="s">
        <v>5</v>
      </c>
      <c r="E270" s="12" t="s">
        <v>6</v>
      </c>
      <c r="F270" s="12" t="s">
        <v>7</v>
      </c>
      <c r="I270" s="12" t="s">
        <v>8</v>
      </c>
      <c r="J270" s="12" t="s">
        <v>9</v>
      </c>
    </row>
    <row r="271" spans="2:10" ht="15">
      <c r="B271" s="2"/>
      <c r="C271" s="2"/>
      <c r="D271" s="2"/>
      <c r="E271" s="13"/>
      <c r="F271" s="13"/>
      <c r="G271" s="2"/>
      <c r="H271" s="2"/>
      <c r="I271" s="13"/>
      <c r="J271" s="13"/>
    </row>
    <row r="272" spans="2:10" ht="15">
      <c r="B272" s="9" t="str">
        <f>C8</f>
        <v>00-0000 (Water) (entered on page 1 only)</v>
      </c>
      <c r="C272" s="9"/>
      <c r="D272" s="9"/>
      <c r="E272" s="27"/>
      <c r="F272" s="27"/>
      <c r="G272" s="9"/>
      <c r="H272" s="9"/>
      <c r="I272" s="27"/>
      <c r="J272" s="27"/>
    </row>
    <row r="273" spans="2:11" ht="15">
      <c r="B273" s="1" t="s">
        <v>62</v>
      </c>
      <c r="D273" s="1" t="s">
        <v>47</v>
      </c>
      <c r="E273" s="14">
        <v>1353</v>
      </c>
      <c r="F273" s="41">
        <v>703</v>
      </c>
      <c r="G273" s="3"/>
      <c r="I273" s="15">
        <v>2.5</v>
      </c>
      <c r="J273" s="15">
        <f>PRODUCT(F273,I273)</f>
        <v>1757.5</v>
      </c>
      <c r="K273" s="4"/>
    </row>
    <row r="274" spans="2:10" ht="15">
      <c r="B274" s="5"/>
      <c r="C274" s="5"/>
      <c r="D274" s="5"/>
      <c r="E274" s="5"/>
      <c r="F274" s="42"/>
      <c r="G274" s="5"/>
      <c r="H274" s="5"/>
      <c r="I274" s="5"/>
      <c r="J274" s="5"/>
    </row>
    <row r="275" spans="2:10" ht="15">
      <c r="B275" s="9" t="str">
        <f>C9</f>
        <v>11-1111 (Sewer) (entered on page 1 only)</v>
      </c>
      <c r="C275" s="9"/>
      <c r="D275" s="9"/>
      <c r="E275" s="9"/>
      <c r="F275" s="37"/>
      <c r="G275" s="9"/>
      <c r="H275" s="9"/>
      <c r="I275" s="9"/>
      <c r="J275" s="9"/>
    </row>
    <row r="276" spans="2:11" ht="15">
      <c r="B276" s="1" t="s">
        <v>97</v>
      </c>
      <c r="D276" s="1" t="s">
        <v>47</v>
      </c>
      <c r="E276" s="14">
        <v>158</v>
      </c>
      <c r="F276" s="41">
        <v>33</v>
      </c>
      <c r="G276" s="3"/>
      <c r="I276" s="15">
        <v>2.5</v>
      </c>
      <c r="J276" s="15">
        <f>PRODUCT(F276,I276)</f>
        <v>82.5</v>
      </c>
      <c r="K276" s="4"/>
    </row>
    <row r="277" spans="2:10" ht="15">
      <c r="B277" s="5"/>
      <c r="C277" s="5"/>
      <c r="D277" s="5"/>
      <c r="E277" s="5"/>
      <c r="F277" s="42"/>
      <c r="G277" s="5"/>
      <c r="H277" s="5"/>
      <c r="I277" s="5"/>
      <c r="J277" s="5"/>
    </row>
    <row r="278" spans="2:10" ht="15">
      <c r="B278" s="9"/>
      <c r="C278" s="9"/>
      <c r="D278" s="9"/>
      <c r="E278" s="9"/>
      <c r="F278" s="37"/>
      <c r="G278" s="9"/>
      <c r="H278" s="9"/>
      <c r="I278" s="9"/>
      <c r="J278" s="9"/>
    </row>
    <row r="279" spans="2:11" ht="15">
      <c r="B279" s="1" t="s">
        <v>98</v>
      </c>
      <c r="D279" s="1" t="s">
        <v>47</v>
      </c>
      <c r="E279" s="14">
        <v>1158</v>
      </c>
      <c r="F279" s="41">
        <v>383</v>
      </c>
      <c r="G279" s="3"/>
      <c r="I279" s="15">
        <v>6.5</v>
      </c>
      <c r="J279" s="15">
        <f>PRODUCT(F279,I279)</f>
        <v>2489.5</v>
      </c>
      <c r="K279" s="4"/>
    </row>
    <row r="280" spans="2:10" ht="1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5">
      <c r="B281" s="9"/>
      <c r="C281" s="9"/>
      <c r="D281" s="9"/>
      <c r="E281" s="9"/>
      <c r="F281" s="9"/>
      <c r="G281" s="9"/>
      <c r="H281" s="9"/>
      <c r="I281" s="9"/>
      <c r="J281" s="9"/>
    </row>
    <row r="282" spans="5:11" ht="15">
      <c r="E282" s="3"/>
      <c r="F282" s="3"/>
      <c r="G282" s="3"/>
      <c r="I282" s="4"/>
      <c r="J282" s="4"/>
      <c r="K282" s="4"/>
    </row>
    <row r="283" spans="2:10" ht="1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5">
      <c r="B284" s="9"/>
      <c r="C284" s="9"/>
      <c r="D284" s="9"/>
      <c r="E284" s="9"/>
      <c r="F284" s="9"/>
      <c r="G284" s="9"/>
      <c r="H284" s="9"/>
      <c r="I284" s="9"/>
      <c r="J284" s="9"/>
    </row>
    <row r="285" spans="5:11" ht="15">
      <c r="E285" s="3"/>
      <c r="F285" s="3"/>
      <c r="G285" s="3"/>
      <c r="I285" s="4"/>
      <c r="J285" s="4"/>
      <c r="K285" s="4"/>
    </row>
    <row r="286" spans="2:10" ht="1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5">
      <c r="B287" s="9"/>
      <c r="C287" s="9"/>
      <c r="D287" s="9"/>
      <c r="E287" s="9"/>
      <c r="F287" s="9"/>
      <c r="G287" s="9"/>
      <c r="H287" s="9"/>
      <c r="I287" s="9"/>
      <c r="J287" s="9"/>
    </row>
    <row r="288" spans="5:11" ht="15">
      <c r="E288" s="3"/>
      <c r="F288" s="3"/>
      <c r="G288" s="3"/>
      <c r="I288" s="4"/>
      <c r="J288" s="4"/>
      <c r="K288" s="4"/>
    </row>
    <row r="289" spans="2:10" ht="1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5">
      <c r="B290" s="9"/>
      <c r="C290" s="9"/>
      <c r="D290" s="9"/>
      <c r="E290" s="9"/>
      <c r="F290" s="9"/>
      <c r="G290" s="9"/>
      <c r="H290" s="9"/>
      <c r="I290" s="9"/>
      <c r="J290" s="9"/>
    </row>
    <row r="291" spans="5:11" ht="15">
      <c r="E291" s="3"/>
      <c r="F291" s="3"/>
      <c r="G291" s="3"/>
      <c r="I291" s="4"/>
      <c r="J291" s="4"/>
      <c r="K291" s="4"/>
    </row>
    <row r="292" spans="2:10" ht="15">
      <c r="B292" s="5"/>
      <c r="C292" s="5"/>
      <c r="D292" s="5"/>
      <c r="E292" s="5"/>
      <c r="F292" s="5"/>
      <c r="G292" s="5"/>
      <c r="H292" s="5"/>
      <c r="I292" s="5"/>
      <c r="J292" s="5"/>
    </row>
    <row r="294" spans="6:10" ht="15">
      <c r="F294" s="1" t="s">
        <v>10</v>
      </c>
      <c r="J294" s="11">
        <f>SUM(J271:J291)</f>
        <v>4329.5</v>
      </c>
    </row>
    <row r="295" spans="9:11" ht="15">
      <c r="I295" s="6"/>
      <c r="J295" s="6"/>
      <c r="K295" s="4"/>
    </row>
    <row r="301" spans="2:10" ht="15">
      <c r="B301" s="5" t="s">
        <v>11</v>
      </c>
      <c r="C301" s="5"/>
      <c r="D301" s="5"/>
      <c r="E301" s="5"/>
      <c r="H301" s="5" t="s">
        <v>12</v>
      </c>
      <c r="I301" s="5"/>
      <c r="J301" s="5"/>
    </row>
    <row r="306" spans="2:10" ht="15">
      <c r="B306" s="5" t="s">
        <v>86</v>
      </c>
      <c r="C306" s="5"/>
      <c r="D306" s="5"/>
      <c r="E306" s="5"/>
      <c r="H306" s="5" t="s">
        <v>12</v>
      </c>
      <c r="I306" s="5"/>
      <c r="J306" s="5"/>
    </row>
    <row r="309" ht="15">
      <c r="B309" s="1" t="s">
        <v>118</v>
      </c>
    </row>
  </sheetData>
  <mergeCells count="1">
    <mergeCell ref="F120:H120"/>
  </mergeCells>
  <printOptions/>
  <pageMargins left="0.25" right="0.24" top="0.25" bottom="0.25" header="0.5" footer="0.5"/>
  <pageSetup orientation="portrait" scale="62" r:id="rId1"/>
  <rowBreaks count="4" manualBreakCount="4">
    <brk id="74" max="10" man="1"/>
    <brk id="131" max="255" man="1"/>
    <brk id="186" max="10" man="1"/>
    <brk id="2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McNeely</cp:lastModifiedBy>
  <cp:lastPrinted>2001-12-11T22:49:26Z</cp:lastPrinted>
  <dcterms:created xsi:type="dcterms:W3CDTF">1998-08-26T21:31:59Z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